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https://uab-my.sharepoint.com/personal/2060429_uab_cat/Documents/Escritorio/IERMB/Backup-ordinador-oficina/Escritorio/Archivos portal de transparència/Per pujar al portal/2023/Octubre/"/>
    </mc:Choice>
  </mc:AlternateContent>
  <xr:revisionPtr revIDLastSave="1641" documentId="13_ncr:1_{FDD6653A-F8F0-4077-A1B6-4538D9F39C5B}" xr6:coauthVersionLast="47" xr6:coauthVersionMax="47" xr10:uidLastSave="{611E4D1F-C2B7-4BA0-864A-7CA5BBBF01D2}"/>
  <bookViews>
    <workbookView xWindow="-120" yWindow="-120" windowWidth="29040" windowHeight="15840" tabRatio="952" xr2:uid="{00000000-000D-0000-FFFF-FFFF00000000}"/>
  </bookViews>
  <sheets>
    <sheet name="Resum General" sheetId="25" r:id="rId1"/>
    <sheet name="Resum IERMB" sheetId="15" r:id="rId2"/>
    <sheet name="Cap. 3 Ing. vendes" sheetId="19" r:id="rId3"/>
    <sheet name="Cap. 4 Ing. Transf.corrents" sheetId="18" r:id="rId4"/>
    <sheet name="Cap. 5-8 Ing. pat - Act.fin." sheetId="17" r:id="rId5"/>
    <sheet name="Cap. 1 Desp. Personal" sheetId="16" r:id="rId6"/>
    <sheet name="Cap. 2 Desp.Corrents" sheetId="11" r:id="rId7"/>
    <sheet name="Cap. 3-4-6 Df,TC,Inv" sheetId="20" r:id="rId8"/>
    <sheet name="Resum OHB" sheetId="26" r:id="rId9"/>
    <sheet name=" Cap 3-4. OHB" sheetId="29" r:id="rId10"/>
    <sheet name="Cap 5-8.OHB" sheetId="33" r:id="rId11"/>
    <sheet name="Cap 1.OHB" sheetId="36" r:id="rId12"/>
    <sheet name="Cap 2.OHB" sheetId="38" r:id="rId13"/>
    <sheet name="Cap 3-4-6 OHB" sheetId="21" r:id="rId14"/>
    <sheet name="Resum IIAB" sheetId="27" r:id="rId15"/>
    <sheet name="Cap 3-4.IIAB" sheetId="28" r:id="rId16"/>
    <sheet name="Cap. 5-8 IIAB" sheetId="42" r:id="rId17"/>
    <sheet name="Cap 1. IIAB" sheetId="35" r:id="rId18"/>
    <sheet name="Cap 2.IIAB" sheetId="37" r:id="rId19"/>
    <sheet name="Cap 3-4-6 IIAB" sheetId="39"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28" l="1"/>
  <c r="L19" i="28" s="1"/>
  <c r="J19" i="28"/>
  <c r="F28" i="20"/>
  <c r="G25" i="11" l="1"/>
  <c r="G25" i="38"/>
  <c r="G31" i="20" l="1"/>
  <c r="G19" i="20"/>
  <c r="G9" i="16"/>
  <c r="K9" i="29"/>
  <c r="I9" i="29"/>
  <c r="K30" i="29"/>
  <c r="I30" i="29"/>
  <c r="G30" i="29"/>
  <c r="F30" i="29"/>
  <c r="J31" i="29"/>
  <c r="L31" i="29"/>
  <c r="L30" i="29" s="1"/>
  <c r="K25" i="29"/>
  <c r="I25" i="29"/>
  <c r="J30" i="29" l="1"/>
  <c r="H30" i="29"/>
  <c r="G25" i="29" l="1"/>
  <c r="F25" i="29"/>
  <c r="L27" i="29"/>
  <c r="J27" i="29"/>
  <c r="K24" i="29"/>
  <c r="I24" i="29"/>
  <c r="G8" i="28"/>
  <c r="I8" i="28"/>
  <c r="K8" i="28"/>
  <c r="F8" i="28"/>
  <c r="J10" i="28"/>
  <c r="H10" i="28"/>
  <c r="H11" i="29"/>
  <c r="L11" i="29" s="1"/>
  <c r="J11" i="29"/>
  <c r="J18" i="39"/>
  <c r="H18" i="39"/>
  <c r="L18" i="39" s="1"/>
  <c r="K17" i="20"/>
  <c r="I17" i="20"/>
  <c r="G17" i="20"/>
  <c r="F17" i="20"/>
  <c r="J18" i="20"/>
  <c r="H18" i="20"/>
  <c r="L18" i="20" s="1"/>
  <c r="F12" i="39"/>
  <c r="K16" i="39"/>
  <c r="I23" i="27" s="1"/>
  <c r="I16" i="39"/>
  <c r="I12" i="39" s="1"/>
  <c r="G16" i="39"/>
  <c r="G12" i="39" s="1"/>
  <c r="F16" i="39"/>
  <c r="D23" i="27" s="1"/>
  <c r="K16" i="21"/>
  <c r="I16" i="21"/>
  <c r="G16" i="21"/>
  <c r="F16" i="21"/>
  <c r="J17" i="39"/>
  <c r="J16" i="39" s="1"/>
  <c r="H17" i="39"/>
  <c r="L17" i="39" s="1"/>
  <c r="F26" i="39"/>
  <c r="F22" i="39" s="1"/>
  <c r="G26" i="39"/>
  <c r="G22" i="39" s="1"/>
  <c r="I26" i="39"/>
  <c r="I22" i="39" s="1"/>
  <c r="K26" i="39"/>
  <c r="K22" i="39" s="1"/>
  <c r="H27" i="39"/>
  <c r="L27" i="39" s="1"/>
  <c r="J27" i="39"/>
  <c r="H28" i="39"/>
  <c r="J28" i="39"/>
  <c r="H29" i="39"/>
  <c r="L29" i="39" s="1"/>
  <c r="J29" i="39"/>
  <c r="K12" i="39"/>
  <c r="H23" i="27" l="1"/>
  <c r="J12" i="39"/>
  <c r="L16" i="39"/>
  <c r="L10" i="28"/>
  <c r="E23" i="27"/>
  <c r="H16" i="39"/>
  <c r="F23" i="27" s="1"/>
  <c r="L12" i="39"/>
  <c r="J23" i="27"/>
  <c r="G23" i="27"/>
  <c r="L28" i="39"/>
  <c r="H12" i="39" l="1"/>
  <c r="H9" i="37"/>
  <c r="H10" i="37"/>
  <c r="H11" i="37"/>
  <c r="H12" i="37"/>
  <c r="H13" i="37"/>
  <c r="H14" i="37"/>
  <c r="H15" i="37"/>
  <c r="H16" i="37"/>
  <c r="H17" i="37"/>
  <c r="H18" i="37"/>
  <c r="H19" i="37"/>
  <c r="H20" i="37"/>
  <c r="H21" i="37"/>
  <c r="H22" i="37"/>
  <c r="H23" i="37"/>
  <c r="H24" i="37"/>
  <c r="H25" i="37"/>
  <c r="H26" i="37"/>
  <c r="H27" i="37"/>
  <c r="H28" i="37"/>
  <c r="H29" i="37"/>
  <c r="H30" i="37"/>
  <c r="H31" i="37"/>
  <c r="H8" i="37"/>
  <c r="H9" i="38"/>
  <c r="H10" i="38"/>
  <c r="H11" i="38"/>
  <c r="H12" i="38"/>
  <c r="H13" i="38"/>
  <c r="H14" i="38"/>
  <c r="H15" i="38"/>
  <c r="H16" i="38"/>
  <c r="H17" i="38"/>
  <c r="H18" i="38"/>
  <c r="H19" i="38"/>
  <c r="H20" i="38"/>
  <c r="H21" i="38"/>
  <c r="H22" i="38"/>
  <c r="H23" i="38"/>
  <c r="H24" i="38"/>
  <c r="H25" i="38"/>
  <c r="H26" i="38"/>
  <c r="H27" i="38"/>
  <c r="H28" i="38"/>
  <c r="H29" i="38"/>
  <c r="H30" i="38"/>
  <c r="H31" i="38"/>
  <c r="H8" i="38"/>
  <c r="H9" i="11"/>
  <c r="H10" i="11"/>
  <c r="H11" i="11"/>
  <c r="H12" i="11"/>
  <c r="H13" i="11"/>
  <c r="H14" i="11"/>
  <c r="H15" i="11"/>
  <c r="H16" i="11"/>
  <c r="H17" i="11"/>
  <c r="H18" i="11"/>
  <c r="H19" i="11"/>
  <c r="H20" i="11"/>
  <c r="H21" i="11"/>
  <c r="H22" i="11"/>
  <c r="H23" i="11"/>
  <c r="H24" i="11"/>
  <c r="H25" i="11"/>
  <c r="H26" i="11"/>
  <c r="H27" i="11"/>
  <c r="H28" i="11"/>
  <c r="H29" i="11"/>
  <c r="H30" i="11"/>
  <c r="H31" i="11"/>
  <c r="H8" i="11"/>
  <c r="L16" i="37" l="1"/>
  <c r="J16" i="37"/>
  <c r="L16" i="38"/>
  <c r="J16" i="38"/>
  <c r="J14" i="11"/>
  <c r="J15" i="11"/>
  <c r="J16" i="11"/>
  <c r="J17" i="11"/>
  <c r="J18" i="11"/>
  <c r="J19" i="11"/>
  <c r="J20" i="11"/>
  <c r="J21" i="11"/>
  <c r="J22" i="11"/>
  <c r="J23" i="11"/>
  <c r="J24" i="11"/>
  <c r="J25" i="11"/>
  <c r="L16" i="11"/>
  <c r="G8" i="29"/>
  <c r="L23" i="37" l="1"/>
  <c r="J23" i="37"/>
  <c r="L23" i="11"/>
  <c r="G7" i="35" l="1"/>
  <c r="I7" i="35"/>
  <c r="K7" i="35"/>
  <c r="F7" i="35"/>
  <c r="J8" i="35"/>
  <c r="H8" i="35"/>
  <c r="F28" i="29"/>
  <c r="F22" i="29"/>
  <c r="F21" i="29" s="1"/>
  <c r="L8" i="35" l="1"/>
  <c r="G7" i="11" l="1"/>
  <c r="J22" i="42"/>
  <c r="J21" i="42" s="1"/>
  <c r="H22" i="42"/>
  <c r="L22" i="42" s="1"/>
  <c r="L21" i="42" s="1"/>
  <c r="K21" i="42"/>
  <c r="I21" i="42"/>
  <c r="G21" i="42"/>
  <c r="F21" i="42"/>
  <c r="J21" i="33"/>
  <c r="J20" i="33" s="1"/>
  <c r="H21" i="33"/>
  <c r="H20" i="33" s="1"/>
  <c r="K20" i="33"/>
  <c r="I20" i="33"/>
  <c r="G20" i="33"/>
  <c r="F20" i="33"/>
  <c r="H21" i="42" l="1"/>
  <c r="L21" i="33"/>
  <c r="L20" i="33" s="1"/>
  <c r="F21" i="17"/>
  <c r="G21" i="17"/>
  <c r="I21" i="17"/>
  <c r="K21" i="17"/>
  <c r="H22" i="17"/>
  <c r="H21" i="17" s="1"/>
  <c r="J22" i="17"/>
  <c r="J21" i="17" s="1"/>
  <c r="L22" i="17" l="1"/>
  <c r="L21" i="17" s="1"/>
  <c r="L23" i="38" l="1"/>
  <c r="J23" i="38"/>
  <c r="J17" i="38"/>
  <c r="J18" i="38"/>
  <c r="F7" i="28"/>
  <c r="F7" i="11" l="1"/>
  <c r="L10" i="11"/>
  <c r="J10" i="11"/>
  <c r="G28" i="20" l="1"/>
  <c r="I28" i="20"/>
  <c r="K28" i="20"/>
  <c r="H33" i="20"/>
  <c r="L33" i="20" s="1"/>
  <c r="J33" i="20"/>
  <c r="F7" i="37" l="1"/>
  <c r="G7" i="37"/>
  <c r="I7" i="37"/>
  <c r="K7" i="37"/>
  <c r="G7" i="38"/>
  <c r="I7" i="38"/>
  <c r="K7" i="38"/>
  <c r="F7" i="38"/>
  <c r="J31" i="37" l="1"/>
  <c r="L31" i="37"/>
  <c r="J30" i="37"/>
  <c r="L30" i="37"/>
  <c r="J29" i="37"/>
  <c r="L29" i="37"/>
  <c r="J28" i="37"/>
  <c r="L28" i="37"/>
  <c r="J27" i="37"/>
  <c r="L27" i="37"/>
  <c r="J26" i="37"/>
  <c r="L26" i="37"/>
  <c r="J25" i="37"/>
  <c r="L25" i="37"/>
  <c r="J24" i="37"/>
  <c r="J22" i="37"/>
  <c r="L22" i="37"/>
  <c r="J21" i="37"/>
  <c r="L21" i="37"/>
  <c r="J20" i="37"/>
  <c r="L20" i="37"/>
  <c r="J19" i="37"/>
  <c r="L19" i="37"/>
  <c r="J18" i="37"/>
  <c r="L18" i="37"/>
  <c r="J17" i="37"/>
  <c r="L17" i="37"/>
  <c r="J15" i="37"/>
  <c r="L15" i="37"/>
  <c r="J14" i="37"/>
  <c r="L14" i="37"/>
  <c r="J13" i="37"/>
  <c r="L13" i="37"/>
  <c r="J12" i="37"/>
  <c r="L12" i="37"/>
  <c r="J11" i="37"/>
  <c r="L11" i="37"/>
  <c r="J10" i="37"/>
  <c r="L10" i="37"/>
  <c r="J9" i="37"/>
  <c r="L9" i="37"/>
  <c r="J8" i="37"/>
  <c r="L8" i="37"/>
  <c r="J7" i="37" l="1"/>
  <c r="L24" i="37"/>
  <c r="L7" i="37" s="1"/>
  <c r="H7" i="37"/>
  <c r="H10" i="35"/>
  <c r="H11" i="35"/>
  <c r="H12" i="35"/>
  <c r="H13" i="35"/>
  <c r="F18" i="33"/>
  <c r="G18" i="33"/>
  <c r="I18" i="33"/>
  <c r="K18" i="33"/>
  <c r="K17" i="33" s="1"/>
  <c r="K13" i="33" s="1"/>
  <c r="I11" i="26" s="1"/>
  <c r="H19" i="33"/>
  <c r="H18" i="33" s="1"/>
  <c r="J19" i="33"/>
  <c r="J18" i="33" s="1"/>
  <c r="I17" i="33" l="1"/>
  <c r="I13" i="33" s="1"/>
  <c r="G11" i="26" s="1"/>
  <c r="F17" i="33"/>
  <c r="F13" i="33" s="1"/>
  <c r="D11" i="26" s="1"/>
  <c r="J17" i="33"/>
  <c r="J13" i="33" s="1"/>
  <c r="H11" i="26" s="1"/>
  <c r="G17" i="33"/>
  <c r="G13" i="33" s="1"/>
  <c r="E11" i="26" s="1"/>
  <c r="H17" i="33"/>
  <c r="H13" i="33" s="1"/>
  <c r="F11" i="26" s="1"/>
  <c r="L19" i="33"/>
  <c r="L18" i="33" s="1"/>
  <c r="L17" i="33" l="1"/>
  <c r="L13" i="33" s="1"/>
  <c r="J11" i="26" s="1"/>
  <c r="L28" i="38"/>
  <c r="J28" i="38"/>
  <c r="N28" i="38"/>
  <c r="J29" i="38"/>
  <c r="N29" i="38"/>
  <c r="L30" i="38"/>
  <c r="J30" i="38"/>
  <c r="N30" i="38"/>
  <c r="L31" i="38"/>
  <c r="J31" i="38"/>
  <c r="N31" i="38"/>
  <c r="O30" i="38" l="1"/>
  <c r="O29" i="38"/>
  <c r="L29" i="38"/>
  <c r="O28" i="38"/>
  <c r="O31" i="38"/>
  <c r="I28" i="29" l="1"/>
  <c r="K28" i="29"/>
  <c r="I22" i="29"/>
  <c r="I21" i="29" s="1"/>
  <c r="K22" i="29"/>
  <c r="K21" i="29" s="1"/>
  <c r="G28" i="29"/>
  <c r="G22" i="29"/>
  <c r="G21" i="29" s="1"/>
  <c r="I8" i="29"/>
  <c r="K8" i="29"/>
  <c r="F8" i="29"/>
  <c r="F7" i="29" s="1"/>
  <c r="J29" i="29"/>
  <c r="J28" i="29" s="1"/>
  <c r="H29" i="29"/>
  <c r="H28" i="29" s="1"/>
  <c r="J26" i="29"/>
  <c r="J25" i="29" s="1"/>
  <c r="H26" i="29"/>
  <c r="H25" i="29" s="1"/>
  <c r="J23" i="29"/>
  <c r="J24" i="29"/>
  <c r="H24" i="29"/>
  <c r="L24" i="29" s="1"/>
  <c r="H23" i="29"/>
  <c r="L23" i="29" s="1"/>
  <c r="J22" i="29" l="1"/>
  <c r="J21" i="29" s="1"/>
  <c r="L22" i="29"/>
  <c r="H22" i="29"/>
  <c r="H21" i="29" s="1"/>
  <c r="L29" i="29"/>
  <c r="L28" i="29" s="1"/>
  <c r="L26" i="29"/>
  <c r="L25" i="29" s="1"/>
  <c r="L21" i="29" l="1"/>
  <c r="J9" i="28"/>
  <c r="J8" i="28" s="1"/>
  <c r="H9" i="28"/>
  <c r="H8" i="28" s="1"/>
  <c r="L17" i="29"/>
  <c r="J9" i="26" s="1"/>
  <c r="J17" i="29"/>
  <c r="H9" i="26" s="1"/>
  <c r="H17" i="29"/>
  <c r="F9" i="26" s="1"/>
  <c r="G17" i="29"/>
  <c r="E9" i="26" s="1"/>
  <c r="F17" i="29"/>
  <c r="D9" i="26" s="1"/>
  <c r="K17" i="29"/>
  <c r="I9" i="26" s="1"/>
  <c r="I17" i="29"/>
  <c r="G9" i="26" s="1"/>
  <c r="J10" i="29"/>
  <c r="H10" i="29"/>
  <c r="J9" i="29"/>
  <c r="H9" i="29"/>
  <c r="H8" i="29" s="1"/>
  <c r="L9" i="28" l="1"/>
  <c r="L8" i="28" s="1"/>
  <c r="J8" i="29"/>
  <c r="L9" i="29"/>
  <c r="L10" i="29"/>
  <c r="L8" i="29" l="1"/>
  <c r="J20" i="42"/>
  <c r="J19" i="42" s="1"/>
  <c r="H20" i="42"/>
  <c r="L20" i="42" s="1"/>
  <c r="L19" i="42" s="1"/>
  <c r="K19" i="42"/>
  <c r="K18" i="42" s="1"/>
  <c r="K14" i="42" s="1"/>
  <c r="I11" i="27" s="1"/>
  <c r="I19" i="42"/>
  <c r="I18" i="42" s="1"/>
  <c r="G19" i="42"/>
  <c r="F19" i="42"/>
  <c r="F18" i="42" s="1"/>
  <c r="F14" i="42" s="1"/>
  <c r="D11" i="27" s="1"/>
  <c r="I14" i="42"/>
  <c r="G11" i="27" s="1"/>
  <c r="J9" i="42"/>
  <c r="H9" i="42"/>
  <c r="L9" i="42" s="1"/>
  <c r="L8" i="42" s="1"/>
  <c r="L7" i="42" s="1"/>
  <c r="L3" i="42" s="1"/>
  <c r="J10" i="27" s="1"/>
  <c r="K8" i="42"/>
  <c r="J8" i="42"/>
  <c r="J7" i="42" s="1"/>
  <c r="J3" i="42" s="1"/>
  <c r="H10" i="27" s="1"/>
  <c r="I8" i="42"/>
  <c r="I7" i="42" s="1"/>
  <c r="I3" i="42" s="1"/>
  <c r="G10" i="27" s="1"/>
  <c r="G8" i="42"/>
  <c r="G7" i="42" s="1"/>
  <c r="G3" i="42" s="1"/>
  <c r="E10" i="27" s="1"/>
  <c r="F8" i="42"/>
  <c r="K7" i="42"/>
  <c r="K3" i="42" s="1"/>
  <c r="I10" i="27" s="1"/>
  <c r="J18" i="28"/>
  <c r="L18" i="28"/>
  <c r="K18" i="28"/>
  <c r="I18" i="28"/>
  <c r="G18" i="28"/>
  <c r="F18" i="28"/>
  <c r="F17" i="28" s="1"/>
  <c r="F13" i="28" s="1"/>
  <c r="D9" i="27" s="1"/>
  <c r="G19" i="17"/>
  <c r="G18" i="17" s="1"/>
  <c r="J18" i="42" l="1"/>
  <c r="J14" i="42" s="1"/>
  <c r="H11" i="27" s="1"/>
  <c r="F7" i="42"/>
  <c r="F3" i="42" s="1"/>
  <c r="D10" i="27" s="1"/>
  <c r="L18" i="42"/>
  <c r="L14" i="42" s="1"/>
  <c r="J11" i="27" s="1"/>
  <c r="G18" i="42"/>
  <c r="G14" i="42" s="1"/>
  <c r="E11" i="27" s="1"/>
  <c r="I17" i="28"/>
  <c r="I13" i="28" s="1"/>
  <c r="G9" i="27" s="1"/>
  <c r="J17" i="28"/>
  <c r="J13" i="28" s="1"/>
  <c r="H9" i="27" s="1"/>
  <c r="G17" i="28"/>
  <c r="G13" i="28" s="1"/>
  <c r="E9" i="27" s="1"/>
  <c r="K17" i="28"/>
  <c r="K13" i="28" s="1"/>
  <c r="I9" i="27" s="1"/>
  <c r="H18" i="28"/>
  <c r="L17" i="28"/>
  <c r="L13" i="28" s="1"/>
  <c r="J9" i="27" s="1"/>
  <c r="H17" i="28"/>
  <c r="H13" i="28" s="1"/>
  <c r="F9" i="27" s="1"/>
  <c r="H19" i="42"/>
  <c r="H8" i="42"/>
  <c r="H7" i="42" s="1"/>
  <c r="H3" i="42" s="1"/>
  <c r="F10" i="27" s="1"/>
  <c r="H18" i="42" l="1"/>
  <c r="H14" i="42" s="1"/>
  <c r="F11" i="27" s="1"/>
  <c r="N20" i="38"/>
  <c r="N25" i="38"/>
  <c r="N24" i="38"/>
  <c r="N22" i="38"/>
  <c r="N27" i="38"/>
  <c r="N26" i="38"/>
  <c r="N8" i="38"/>
  <c r="N21" i="38" l="1"/>
  <c r="N14" i="38"/>
  <c r="N9" i="38"/>
  <c r="N10" i="38"/>
  <c r="N11" i="38"/>
  <c r="J10" i="35" l="1"/>
  <c r="L10" i="35" l="1"/>
  <c r="N27" i="37" l="1"/>
  <c r="N26" i="37"/>
  <c r="N25" i="37"/>
  <c r="N24" i="37"/>
  <c r="N22" i="37"/>
  <c r="N21" i="37"/>
  <c r="N20" i="37"/>
  <c r="N19" i="37"/>
  <c r="N18" i="37"/>
  <c r="N17" i="37"/>
  <c r="N15" i="37"/>
  <c r="N14" i="37"/>
  <c r="N13" i="37"/>
  <c r="N12" i="37"/>
  <c r="N11" i="37"/>
  <c r="N10" i="37"/>
  <c r="N9" i="37"/>
  <c r="N8" i="37"/>
  <c r="M7" i="37"/>
  <c r="M3" i="37" s="1"/>
  <c r="M7" i="38"/>
  <c r="M3" i="38" s="1"/>
  <c r="K7" i="36"/>
  <c r="K25" i="21"/>
  <c r="K7" i="21"/>
  <c r="N15" i="38"/>
  <c r="N17" i="38"/>
  <c r="N18" i="38"/>
  <c r="N19" i="38"/>
  <c r="N13" i="38"/>
  <c r="N12" i="38"/>
  <c r="K7" i="16"/>
  <c r="K7" i="20"/>
  <c r="N7" i="38" l="1"/>
  <c r="N3" i="38" s="1"/>
  <c r="N7" i="37"/>
  <c r="N3" i="37" s="1"/>
  <c r="J30" i="39" l="1"/>
  <c r="J26" i="39" s="1"/>
  <c r="J22" i="39" s="1"/>
  <c r="H30" i="39"/>
  <c r="I24" i="27"/>
  <c r="G24" i="27"/>
  <c r="E24" i="27"/>
  <c r="D24" i="27"/>
  <c r="J9" i="39"/>
  <c r="H9" i="39"/>
  <c r="J8" i="39"/>
  <c r="H8" i="39"/>
  <c r="K7" i="39"/>
  <c r="K3" i="39" s="1"/>
  <c r="I22" i="27" s="1"/>
  <c r="I7" i="39"/>
  <c r="I3" i="39" s="1"/>
  <c r="G22" i="27" s="1"/>
  <c r="G7" i="39"/>
  <c r="G3" i="39" s="1"/>
  <c r="E22" i="27" s="1"/>
  <c r="F7" i="39"/>
  <c r="F3" i="39" s="1"/>
  <c r="D22" i="27" s="1"/>
  <c r="O27" i="37"/>
  <c r="O26" i="37"/>
  <c r="O24" i="37"/>
  <c r="O22" i="37"/>
  <c r="O21" i="37"/>
  <c r="O20" i="37"/>
  <c r="O18" i="37"/>
  <c r="O17" i="37"/>
  <c r="O14" i="37"/>
  <c r="O13" i="37"/>
  <c r="O12" i="37"/>
  <c r="O11" i="37"/>
  <c r="O9" i="37"/>
  <c r="O8" i="37"/>
  <c r="K3" i="37"/>
  <c r="I21" i="27" s="1"/>
  <c r="I3" i="37"/>
  <c r="G21" i="27" s="1"/>
  <c r="G3" i="37"/>
  <c r="E21" i="27" s="1"/>
  <c r="F3" i="37"/>
  <c r="D21" i="27" s="1"/>
  <c r="J13" i="35"/>
  <c r="J12" i="35"/>
  <c r="J11" i="35"/>
  <c r="J9" i="35"/>
  <c r="H9" i="35"/>
  <c r="H7" i="35" s="1"/>
  <c r="K3" i="35"/>
  <c r="I20" i="27" s="1"/>
  <c r="I3" i="35"/>
  <c r="G20" i="27" s="1"/>
  <c r="G3" i="35"/>
  <c r="E20" i="27" s="1"/>
  <c r="F3" i="35"/>
  <c r="D20" i="27" s="1"/>
  <c r="K7" i="28"/>
  <c r="K3" i="28" s="1"/>
  <c r="I8" i="27" s="1"/>
  <c r="I13" i="27" s="1"/>
  <c r="H7" i="28"/>
  <c r="H3" i="28" s="1"/>
  <c r="F8" i="27" s="1"/>
  <c r="F13" i="27" s="1"/>
  <c r="G7" i="28"/>
  <c r="G3" i="28" s="1"/>
  <c r="E8" i="27" s="1"/>
  <c r="E13" i="27" s="1"/>
  <c r="F3" i="28"/>
  <c r="D8" i="27" s="1"/>
  <c r="D13" i="27" s="1"/>
  <c r="J30" i="21"/>
  <c r="H30" i="21"/>
  <c r="J29" i="21"/>
  <c r="H29" i="21"/>
  <c r="J28" i="21"/>
  <c r="H28" i="21"/>
  <c r="J27" i="21"/>
  <c r="H27" i="21"/>
  <c r="J26" i="21"/>
  <c r="H26" i="21"/>
  <c r="I25" i="21"/>
  <c r="I21" i="21" s="1"/>
  <c r="G24" i="26" s="1"/>
  <c r="G25" i="21"/>
  <c r="G21" i="21" s="1"/>
  <c r="E24" i="26" s="1"/>
  <c r="F25" i="21"/>
  <c r="F21" i="21" s="1"/>
  <c r="D24" i="26" s="1"/>
  <c r="K21" i="21"/>
  <c r="I24" i="26" s="1"/>
  <c r="J17" i="21"/>
  <c r="J16" i="21" s="1"/>
  <c r="H17" i="21"/>
  <c r="H16" i="21" s="1"/>
  <c r="K12" i="21"/>
  <c r="I23" i="26" s="1"/>
  <c r="G12" i="21"/>
  <c r="E23" i="26" s="1"/>
  <c r="I12" i="21"/>
  <c r="G23" i="26" s="1"/>
  <c r="F12" i="21"/>
  <c r="D23" i="26" s="1"/>
  <c r="J9" i="21"/>
  <c r="H9" i="21"/>
  <c r="J8" i="21"/>
  <c r="H8" i="21"/>
  <c r="I7" i="21"/>
  <c r="I3" i="21" s="1"/>
  <c r="G22" i="26" s="1"/>
  <c r="G7" i="21"/>
  <c r="G3" i="21" s="1"/>
  <c r="E22" i="26" s="1"/>
  <c r="F7" i="21"/>
  <c r="F3" i="21" s="1"/>
  <c r="D22" i="26" s="1"/>
  <c r="K3" i="21"/>
  <c r="I22" i="26" s="1"/>
  <c r="J27" i="38"/>
  <c r="O27" i="38"/>
  <c r="J26" i="38"/>
  <c r="O26" i="38"/>
  <c r="J25" i="38"/>
  <c r="J24" i="38"/>
  <c r="O24" i="38"/>
  <c r="J22" i="38"/>
  <c r="J21" i="38"/>
  <c r="O21" i="38"/>
  <c r="J20" i="38"/>
  <c r="F3" i="38"/>
  <c r="D21" i="26" s="1"/>
  <c r="J19" i="38"/>
  <c r="O19" i="38"/>
  <c r="O18" i="38"/>
  <c r="J15" i="38"/>
  <c r="O15" i="38"/>
  <c r="J14" i="38"/>
  <c r="O14" i="38"/>
  <c r="J13" i="38"/>
  <c r="J12" i="38"/>
  <c r="J11" i="38"/>
  <c r="O11" i="38"/>
  <c r="J10" i="38"/>
  <c r="O10" i="38"/>
  <c r="J9" i="38"/>
  <c r="O9" i="38"/>
  <c r="J8" i="38"/>
  <c r="I3" i="38"/>
  <c r="G21" i="26" s="1"/>
  <c r="G3" i="38"/>
  <c r="E21" i="26" s="1"/>
  <c r="K3" i="38"/>
  <c r="I21" i="26" s="1"/>
  <c r="J14" i="36"/>
  <c r="H14" i="36"/>
  <c r="J13" i="36"/>
  <c r="H13" i="36"/>
  <c r="J12" i="36"/>
  <c r="H12" i="36"/>
  <c r="J11" i="36"/>
  <c r="H11" i="36"/>
  <c r="J10" i="36"/>
  <c r="H10" i="36"/>
  <c r="J9" i="36"/>
  <c r="H9" i="36"/>
  <c r="J8" i="36"/>
  <c r="H8" i="36"/>
  <c r="I7" i="36"/>
  <c r="I3" i="36" s="1"/>
  <c r="G20" i="26" s="1"/>
  <c r="G7" i="36"/>
  <c r="G3" i="36" s="1"/>
  <c r="E20" i="26" s="1"/>
  <c r="F7" i="36"/>
  <c r="F3" i="36" s="1"/>
  <c r="D20" i="26" s="1"/>
  <c r="K3" i="36"/>
  <c r="I20" i="26" s="1"/>
  <c r="J9" i="33"/>
  <c r="J8" i="33" s="1"/>
  <c r="J7" i="33" s="1"/>
  <c r="J3" i="33" s="1"/>
  <c r="H10" i="26" s="1"/>
  <c r="H9" i="33"/>
  <c r="K8" i="33"/>
  <c r="K7" i="33" s="1"/>
  <c r="K3" i="33" s="1"/>
  <c r="I10" i="26" s="1"/>
  <c r="I8" i="33"/>
  <c r="I7" i="33" s="1"/>
  <c r="I3" i="33" s="1"/>
  <c r="G10" i="26" s="1"/>
  <c r="H8" i="33"/>
  <c r="H7" i="33" s="1"/>
  <c r="H3" i="33" s="1"/>
  <c r="F10" i="26" s="1"/>
  <c r="G8" i="33"/>
  <c r="G7" i="33" s="1"/>
  <c r="G3" i="33" s="1"/>
  <c r="E10" i="26" s="1"/>
  <c r="F8" i="33"/>
  <c r="F7" i="33"/>
  <c r="F3" i="33" s="1"/>
  <c r="D10" i="26" s="1"/>
  <c r="J7" i="29"/>
  <c r="J3" i="29" s="1"/>
  <c r="H8" i="26" s="1"/>
  <c r="K7" i="29"/>
  <c r="K3" i="29" s="1"/>
  <c r="I8" i="26" s="1"/>
  <c r="I7" i="29"/>
  <c r="I3" i="29" s="1"/>
  <c r="G8" i="26" s="1"/>
  <c r="G7" i="29"/>
  <c r="G3" i="29" s="1"/>
  <c r="E8" i="26" s="1"/>
  <c r="F3" i="29"/>
  <c r="D8" i="26" s="1"/>
  <c r="J32" i="20"/>
  <c r="H32" i="20"/>
  <c r="J31" i="20"/>
  <c r="H31" i="20"/>
  <c r="J30" i="20"/>
  <c r="H30" i="20"/>
  <c r="J29" i="20"/>
  <c r="H29" i="20"/>
  <c r="I24" i="20"/>
  <c r="G24" i="15" s="1"/>
  <c r="G24" i="20"/>
  <c r="E24" i="15" s="1"/>
  <c r="F24" i="20"/>
  <c r="D24" i="15" s="1"/>
  <c r="K24" i="20"/>
  <c r="I24" i="15" s="1"/>
  <c r="J19" i="20"/>
  <c r="H19" i="20"/>
  <c r="H17" i="20" s="1"/>
  <c r="I13" i="20"/>
  <c r="G23" i="15" s="1"/>
  <c r="F13" i="20"/>
  <c r="K13" i="20"/>
  <c r="G13" i="20"/>
  <c r="E23" i="15" s="1"/>
  <c r="J9" i="20"/>
  <c r="H9" i="20"/>
  <c r="J8" i="20"/>
  <c r="H8" i="20"/>
  <c r="L8" i="20" s="1"/>
  <c r="I7" i="20"/>
  <c r="I3" i="20" s="1"/>
  <c r="G22" i="15" s="1"/>
  <c r="G7" i="20"/>
  <c r="G3" i="20" s="1"/>
  <c r="E22" i="15" s="1"/>
  <c r="F7" i="20"/>
  <c r="F3" i="20" s="1"/>
  <c r="D22" i="15" s="1"/>
  <c r="K3" i="20"/>
  <c r="I22" i="15" s="1"/>
  <c r="J31" i="11"/>
  <c r="J30" i="11"/>
  <c r="J29" i="11"/>
  <c r="J28" i="11"/>
  <c r="J27" i="11"/>
  <c r="J26" i="11"/>
  <c r="J13" i="11"/>
  <c r="J12" i="11"/>
  <c r="J11" i="11"/>
  <c r="J9" i="11"/>
  <c r="J8" i="11"/>
  <c r="K7" i="11"/>
  <c r="K3" i="11" s="1"/>
  <c r="I21" i="15" s="1"/>
  <c r="I7" i="11"/>
  <c r="I3" i="11" s="1"/>
  <c r="G21" i="15" s="1"/>
  <c r="G3" i="11"/>
  <c r="E21" i="15" s="1"/>
  <c r="J15" i="16"/>
  <c r="H15" i="16"/>
  <c r="L15" i="16" s="1"/>
  <c r="J14" i="16"/>
  <c r="H14" i="16"/>
  <c r="L14" i="16" s="1"/>
  <c r="J13" i="16"/>
  <c r="H13" i="16"/>
  <c r="L13" i="16" s="1"/>
  <c r="J12" i="16"/>
  <c r="H12" i="16"/>
  <c r="L12" i="16" s="1"/>
  <c r="J11" i="16"/>
  <c r="H11" i="16"/>
  <c r="L11" i="16" s="1"/>
  <c r="J10" i="16"/>
  <c r="H10" i="16"/>
  <c r="J9" i="16"/>
  <c r="H9" i="16"/>
  <c r="L9" i="16" s="1"/>
  <c r="J8" i="16"/>
  <c r="H8" i="16"/>
  <c r="I7" i="16"/>
  <c r="I3" i="16" s="1"/>
  <c r="G20" i="15" s="1"/>
  <c r="G7" i="16"/>
  <c r="G3" i="16" s="1"/>
  <c r="E20" i="15" s="1"/>
  <c r="F7" i="16"/>
  <c r="F3" i="16" s="1"/>
  <c r="D20" i="15" s="1"/>
  <c r="K3" i="16"/>
  <c r="I20" i="15" s="1"/>
  <c r="J20" i="17"/>
  <c r="J19" i="17" s="1"/>
  <c r="H20" i="17"/>
  <c r="K19" i="17"/>
  <c r="K18" i="17" s="1"/>
  <c r="K14" i="17" s="1"/>
  <c r="I11" i="15" s="1"/>
  <c r="I11" i="25" s="1"/>
  <c r="I19" i="17"/>
  <c r="G14" i="17"/>
  <c r="E11" i="15" s="1"/>
  <c r="E11" i="25" s="1"/>
  <c r="F19" i="17"/>
  <c r="F18" i="17" s="1"/>
  <c r="F14" i="17" s="1"/>
  <c r="D11" i="15" s="1"/>
  <c r="D11" i="25" s="1"/>
  <c r="J9" i="17"/>
  <c r="J8" i="17" s="1"/>
  <c r="J7" i="17" s="1"/>
  <c r="J3" i="17" s="1"/>
  <c r="H10" i="15" s="1"/>
  <c r="H9" i="17"/>
  <c r="H8" i="17" s="1"/>
  <c r="H7" i="17" s="1"/>
  <c r="H3" i="17" s="1"/>
  <c r="F10" i="15" s="1"/>
  <c r="K8" i="17"/>
  <c r="K7" i="17" s="1"/>
  <c r="K3" i="17" s="1"/>
  <c r="I10" i="15" s="1"/>
  <c r="I8" i="17"/>
  <c r="I7" i="17" s="1"/>
  <c r="I3" i="17" s="1"/>
  <c r="G10" i="15" s="1"/>
  <c r="G8" i="17"/>
  <c r="F8" i="17"/>
  <c r="F7" i="17" s="1"/>
  <c r="F3" i="17" s="1"/>
  <c r="D10" i="15" s="1"/>
  <c r="G7" i="17"/>
  <c r="G3" i="17" s="1"/>
  <c r="E10" i="15" s="1"/>
  <c r="F3" i="18"/>
  <c r="D9" i="15" s="1"/>
  <c r="D9" i="25" s="1"/>
  <c r="F3" i="19"/>
  <c r="D8" i="15" s="1"/>
  <c r="G3" i="19"/>
  <c r="E8" i="15" s="1"/>
  <c r="I23" i="15"/>
  <c r="D23" i="15"/>
  <c r="J7" i="39" l="1"/>
  <c r="J3" i="39" s="1"/>
  <c r="H22" i="27" s="1"/>
  <c r="H10" i="25"/>
  <c r="I10" i="25"/>
  <c r="G10" i="25"/>
  <c r="I18" i="17"/>
  <c r="I14" i="17" s="1"/>
  <c r="G11" i="15" s="1"/>
  <c r="G11" i="25" s="1"/>
  <c r="K3" i="18"/>
  <c r="I9" i="15" s="1"/>
  <c r="I9" i="25" s="1"/>
  <c r="J18" i="17"/>
  <c r="J14" i="17" s="1"/>
  <c r="H11" i="15" s="1"/>
  <c r="H11" i="25" s="1"/>
  <c r="J17" i="20"/>
  <c r="J13" i="20" s="1"/>
  <c r="H23" i="15" s="1"/>
  <c r="J28" i="20"/>
  <c r="J24" i="20" s="1"/>
  <c r="H24" i="15" s="1"/>
  <c r="L17" i="21"/>
  <c r="L16" i="21" s="1"/>
  <c r="J12" i="21"/>
  <c r="H23" i="26" s="1"/>
  <c r="H26" i="39"/>
  <c r="H22" i="39" s="1"/>
  <c r="F24" i="27" s="1"/>
  <c r="I23" i="25"/>
  <c r="E23" i="25"/>
  <c r="E22" i="25"/>
  <c r="D23" i="25"/>
  <c r="G23" i="25"/>
  <c r="H24" i="27"/>
  <c r="J7" i="35"/>
  <c r="J3" i="35" s="1"/>
  <c r="H20" i="27" s="1"/>
  <c r="G22" i="25"/>
  <c r="E24" i="25"/>
  <c r="D10" i="25"/>
  <c r="L9" i="33"/>
  <c r="L8" i="33" s="1"/>
  <c r="L7" i="33" s="1"/>
  <c r="L3" i="33" s="1"/>
  <c r="J10" i="26" s="1"/>
  <c r="I3" i="18"/>
  <c r="G9" i="15" s="1"/>
  <c r="G3" i="18"/>
  <c r="E9" i="15" s="1"/>
  <c r="O25" i="38"/>
  <c r="L25" i="38"/>
  <c r="J7" i="38"/>
  <c r="J3" i="38" s="1"/>
  <c r="H21" i="26" s="1"/>
  <c r="H3" i="35"/>
  <c r="F20" i="27" s="1"/>
  <c r="O12" i="38"/>
  <c r="L18" i="11"/>
  <c r="L9" i="11"/>
  <c r="H28" i="20"/>
  <c r="H24" i="20" s="1"/>
  <c r="F24" i="15" s="1"/>
  <c r="L30" i="11"/>
  <c r="L29" i="11"/>
  <c r="L27" i="38"/>
  <c r="L14" i="38"/>
  <c r="L12" i="38"/>
  <c r="L21" i="38"/>
  <c r="L15" i="38"/>
  <c r="J7" i="11"/>
  <c r="J3" i="11" s="1"/>
  <c r="H21" i="15" s="1"/>
  <c r="L28" i="11"/>
  <c r="L27" i="11"/>
  <c r="L25" i="11"/>
  <c r="L19" i="11"/>
  <c r="L15" i="11"/>
  <c r="L8" i="11"/>
  <c r="L9" i="17"/>
  <c r="L8" i="17" s="1"/>
  <c r="L7" i="17" s="1"/>
  <c r="L3" i="17" s="1"/>
  <c r="J10" i="15" s="1"/>
  <c r="K3" i="19"/>
  <c r="I8" i="15" s="1"/>
  <c r="I8" i="25" s="1"/>
  <c r="L9" i="20"/>
  <c r="L7" i="20" s="1"/>
  <c r="L3" i="20" s="1"/>
  <c r="J22" i="15" s="1"/>
  <c r="J7" i="20"/>
  <c r="J3" i="20" s="1"/>
  <c r="H22" i="15" s="1"/>
  <c r="L31" i="20"/>
  <c r="I24" i="25"/>
  <c r="L9" i="21"/>
  <c r="L8" i="21"/>
  <c r="H7" i="21"/>
  <c r="H3" i="21" s="1"/>
  <c r="F22" i="26" s="1"/>
  <c r="L26" i="21"/>
  <c r="L29" i="21"/>
  <c r="L28" i="21"/>
  <c r="G24" i="25"/>
  <c r="I22" i="25"/>
  <c r="L14" i="36"/>
  <c r="L8" i="36"/>
  <c r="L9" i="36"/>
  <c r="J3" i="37"/>
  <c r="H21" i="27" s="1"/>
  <c r="H19" i="17"/>
  <c r="L20" i="17"/>
  <c r="L19" i="17" s="1"/>
  <c r="E20" i="25"/>
  <c r="H7" i="16"/>
  <c r="H3" i="16" s="1"/>
  <c r="F20" i="15" s="1"/>
  <c r="L31" i="11"/>
  <c r="E10" i="25"/>
  <c r="G26" i="15"/>
  <c r="H7" i="39"/>
  <c r="H3" i="39" s="1"/>
  <c r="F22" i="27" s="1"/>
  <c r="F3" i="11"/>
  <c r="D21" i="15" s="1"/>
  <c r="L22" i="11"/>
  <c r="E26" i="27"/>
  <c r="E13" i="26"/>
  <c r="O8" i="38"/>
  <c r="L8" i="38"/>
  <c r="O22" i="38"/>
  <c r="L22" i="38"/>
  <c r="L19" i="20"/>
  <c r="D22" i="25"/>
  <c r="H7" i="11"/>
  <c r="H3" i="11" s="1"/>
  <c r="F21" i="15" s="1"/>
  <c r="L10" i="16"/>
  <c r="L24" i="11"/>
  <c r="G13" i="26"/>
  <c r="L12" i="36"/>
  <c r="O13" i="38"/>
  <c r="L13" i="38"/>
  <c r="O17" i="38"/>
  <c r="L17" i="38"/>
  <c r="L27" i="21"/>
  <c r="L30" i="21"/>
  <c r="O15" i="37"/>
  <c r="O19" i="37"/>
  <c r="D26" i="26"/>
  <c r="L19" i="38"/>
  <c r="F10" i="25"/>
  <c r="L8" i="16"/>
  <c r="L20" i="11"/>
  <c r="L29" i="20"/>
  <c r="L32" i="20"/>
  <c r="D26" i="27"/>
  <c r="L11" i="11"/>
  <c r="O10" i="37"/>
  <c r="H3" i="37"/>
  <c r="F21" i="27" s="1"/>
  <c r="O25" i="37"/>
  <c r="E8" i="25"/>
  <c r="E26" i="15"/>
  <c r="D24" i="25"/>
  <c r="J7" i="16"/>
  <c r="J3" i="16" s="1"/>
  <c r="H20" i="15" s="1"/>
  <c r="L13" i="11"/>
  <c r="L17" i="11"/>
  <c r="L30" i="20"/>
  <c r="H7" i="36"/>
  <c r="H3" i="36" s="1"/>
  <c r="F20" i="26" s="1"/>
  <c r="L10" i="36"/>
  <c r="L10" i="38"/>
  <c r="L7" i="28"/>
  <c r="L3" i="28" s="1"/>
  <c r="J8" i="27" s="1"/>
  <c r="J13" i="27" s="1"/>
  <c r="I7" i="28"/>
  <c r="I3" i="28" s="1"/>
  <c r="G8" i="27" s="1"/>
  <c r="G13" i="27" s="1"/>
  <c r="H12" i="21"/>
  <c r="F23" i="26" s="1"/>
  <c r="H7" i="20"/>
  <c r="H3" i="20" s="1"/>
  <c r="F22" i="15" s="1"/>
  <c r="L8" i="39"/>
  <c r="I3" i="19"/>
  <c r="G8" i="15" s="1"/>
  <c r="L14" i="11"/>
  <c r="H13" i="20"/>
  <c r="F23" i="15" s="1"/>
  <c r="D13" i="26"/>
  <c r="J7" i="28"/>
  <c r="J3" i="28" s="1"/>
  <c r="H8" i="27" s="1"/>
  <c r="H13" i="27" s="1"/>
  <c r="I21" i="25"/>
  <c r="H7" i="38"/>
  <c r="H25" i="21"/>
  <c r="H21" i="21" s="1"/>
  <c r="F24" i="26" s="1"/>
  <c r="J7" i="36"/>
  <c r="J3" i="36" s="1"/>
  <c r="H20" i="26" s="1"/>
  <c r="L11" i="38"/>
  <c r="L26" i="38"/>
  <c r="J7" i="21"/>
  <c r="J3" i="21" s="1"/>
  <c r="H22" i="26" s="1"/>
  <c r="L9" i="39"/>
  <c r="L13" i="36"/>
  <c r="L12" i="11"/>
  <c r="L21" i="11"/>
  <c r="H7" i="29"/>
  <c r="H3" i="29" s="1"/>
  <c r="F8" i="26" s="1"/>
  <c r="F13" i="26" s="1"/>
  <c r="L7" i="29"/>
  <c r="L3" i="29" s="1"/>
  <c r="J8" i="26" s="1"/>
  <c r="L11" i="36"/>
  <c r="L9" i="38"/>
  <c r="L18" i="38"/>
  <c r="L24" i="38"/>
  <c r="J25" i="21"/>
  <c r="J21" i="21" s="1"/>
  <c r="H24" i="26" s="1"/>
  <c r="L30" i="39"/>
  <c r="L26" i="39" s="1"/>
  <c r="L22" i="39" s="1"/>
  <c r="D13" i="15"/>
  <c r="D8" i="25"/>
  <c r="G21" i="25"/>
  <c r="G26" i="26"/>
  <c r="E21" i="25"/>
  <c r="E26" i="26"/>
  <c r="L12" i="35"/>
  <c r="L9" i="35"/>
  <c r="L13" i="35"/>
  <c r="L11" i="35"/>
  <c r="G26" i="27"/>
  <c r="G20" i="25"/>
  <c r="D20" i="25"/>
  <c r="I26" i="27"/>
  <c r="I20" i="25"/>
  <c r="I26" i="26"/>
  <c r="H13" i="26"/>
  <c r="I13" i="26"/>
  <c r="I26" i="15"/>
  <c r="D13" i="25" l="1"/>
  <c r="H23" i="25"/>
  <c r="L17" i="20"/>
  <c r="L13" i="20" s="1"/>
  <c r="J23" i="15" s="1"/>
  <c r="J10" i="25"/>
  <c r="L12" i="21"/>
  <c r="J23" i="26" s="1"/>
  <c r="L7" i="39"/>
  <c r="L3" i="39" s="1"/>
  <c r="J22" i="27" s="1"/>
  <c r="H26" i="27"/>
  <c r="F26" i="15"/>
  <c r="L7" i="35"/>
  <c r="L3" i="35" s="1"/>
  <c r="J20" i="27" s="1"/>
  <c r="L3" i="19"/>
  <c r="J8" i="15" s="1"/>
  <c r="J8" i="25" s="1"/>
  <c r="H18" i="17"/>
  <c r="H14" i="17" s="1"/>
  <c r="F11" i="15" s="1"/>
  <c r="F11" i="25" s="1"/>
  <c r="L18" i="17"/>
  <c r="L14" i="17" s="1"/>
  <c r="J11" i="15" s="1"/>
  <c r="J11" i="25" s="1"/>
  <c r="L28" i="20"/>
  <c r="L24" i="20" s="1"/>
  <c r="J24" i="15" s="1"/>
  <c r="L7" i="16"/>
  <c r="L3" i="16" s="1"/>
  <c r="J20" i="15" s="1"/>
  <c r="L25" i="21"/>
  <c r="L21" i="21" s="1"/>
  <c r="J24" i="26" s="1"/>
  <c r="H21" i="25"/>
  <c r="E26" i="25"/>
  <c r="E9" i="25"/>
  <c r="E13" i="25" s="1"/>
  <c r="E13" i="15"/>
  <c r="J3" i="18"/>
  <c r="H9" i="15" s="1"/>
  <c r="H9" i="25" s="1"/>
  <c r="I13" i="25"/>
  <c r="I13" i="15"/>
  <c r="J3" i="19"/>
  <c r="H8" i="15" s="1"/>
  <c r="I26" i="25"/>
  <c r="H24" i="25"/>
  <c r="H26" i="15"/>
  <c r="L7" i="21"/>
  <c r="L3" i="21" s="1"/>
  <c r="J22" i="26" s="1"/>
  <c r="F22" i="25"/>
  <c r="J24" i="27"/>
  <c r="F26" i="27"/>
  <c r="F24" i="25"/>
  <c r="F23" i="25"/>
  <c r="H26" i="26"/>
  <c r="L7" i="36"/>
  <c r="L3" i="36" s="1"/>
  <c r="J20" i="26" s="1"/>
  <c r="L3" i="37"/>
  <c r="J21" i="27" s="1"/>
  <c r="H20" i="25"/>
  <c r="G9" i="25"/>
  <c r="G13" i="15"/>
  <c r="D26" i="15"/>
  <c r="D21" i="25"/>
  <c r="D26" i="25" s="1"/>
  <c r="O20" i="38"/>
  <c r="O7" i="38" s="1"/>
  <c r="O3" i="38" s="1"/>
  <c r="L20" i="38"/>
  <c r="L7" i="38" s="1"/>
  <c r="H3" i="19"/>
  <c r="F8" i="15" s="1"/>
  <c r="H22" i="25"/>
  <c r="O7" i="37"/>
  <c r="O3" i="37" s="1"/>
  <c r="G26" i="25"/>
  <c r="L26" i="11"/>
  <c r="L7" i="11" s="1"/>
  <c r="L3" i="11" s="1"/>
  <c r="J21" i="15" s="1"/>
  <c r="G8" i="25"/>
  <c r="H3" i="38"/>
  <c r="F21" i="26" s="1"/>
  <c r="F21" i="25" s="1"/>
  <c r="F20" i="25"/>
  <c r="J13" i="26"/>
  <c r="J22" i="25" l="1"/>
  <c r="J23" i="25"/>
  <c r="F26" i="25"/>
  <c r="L3" i="38"/>
  <c r="J21" i="26" s="1"/>
  <c r="J26" i="26" s="1"/>
  <c r="J24" i="25"/>
  <c r="H13" i="15"/>
  <c r="H3" i="18"/>
  <c r="F9" i="15" s="1"/>
  <c r="F9" i="25" s="1"/>
  <c r="L3" i="18"/>
  <c r="J9" i="15" s="1"/>
  <c r="H8" i="25"/>
  <c r="H13" i="25" s="1"/>
  <c r="J26" i="15"/>
  <c r="G13" i="25"/>
  <c r="H26" i="25"/>
  <c r="F8" i="25"/>
  <c r="F26" i="26"/>
  <c r="J26" i="27"/>
  <c r="J20" i="25"/>
  <c r="J21" i="25" l="1"/>
  <c r="J26" i="25" s="1"/>
  <c r="F13" i="15"/>
  <c r="J9" i="25"/>
  <c r="J13" i="25" s="1"/>
  <c r="J13" i="15"/>
  <c r="F13"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tc={A3CC9348-0E89-4749-A20E-1B4C6026D5A2}</author>
  </authors>
  <commentList>
    <comment ref="G7" authorId="0" shapeId="0" xr:uid="{A3CC9348-0E89-4749-A20E-1B4C6026D5A2}">
      <text>
        <t>[Comentari en fils]
La vostra versió de l'Excel us permet llegir aquest comentari en fils. No obstant això, les edicions que s'hi apliquin se suprimiran si el fitxer s'obre en una versió més recent de l'Excel. Més informació: https://go.microsoft.com/fwlink/?linkid=870924.
Comentari:
    Pendent d'execució</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tc={A15D2058-3CBE-4906-930B-24EF684E06AB}</author>
  </authors>
  <commentList>
    <comment ref="G7" authorId="0" shapeId="0" xr:uid="{A15D2058-3CBE-4906-930B-24EF684E06AB}">
      <text>
        <t>[Comentari en fils]
La vostra versió de l'Excel us permet llegir aquest comentari en fils. No obstant això, les edicions que s'hi apliquin se suprimiran si el fitxer s'obre en una versió més recent de l'Excel. Més informació: https://go.microsoft.com/fwlink/?linkid=870924.
Comentari:
    RC 2021 + Pendent d'execució (TC cap. 2 + PLIA/Mollet)</t>
      </text>
    </comment>
  </commentList>
</comments>
</file>

<file path=xl/sharedStrings.xml><?xml version="1.0" encoding="utf-8"?>
<sst xmlns="http://schemas.openxmlformats.org/spreadsheetml/2006/main" count="842" uniqueCount="200">
  <si>
    <t>PREVISIÓ ESTAT D'INGRESSOS:</t>
  </si>
  <si>
    <t xml:space="preserve">Capítol  </t>
  </si>
  <si>
    <t xml:space="preserve">   Descripció</t>
  </si>
  <si>
    <t xml:space="preserve">Pressupost                           </t>
  </si>
  <si>
    <t>Modificació crèdit</t>
  </si>
  <si>
    <t>Pressupost              actual</t>
  </si>
  <si>
    <t>Deutors</t>
  </si>
  <si>
    <t>Ingressos (cobrat)</t>
  </si>
  <si>
    <t>Saldo</t>
  </si>
  <si>
    <t>Estat execució</t>
  </si>
  <si>
    <t>Taxes, preus públics i altres ingressos</t>
  </si>
  <si>
    <t xml:space="preserve">Transferències corrents </t>
  </si>
  <si>
    <t>Ingressos patrimonials</t>
  </si>
  <si>
    <t>Actius financers</t>
  </si>
  <si>
    <t>TOTAL PREVISIÓ ESTAT D'INGRESSOS</t>
  </si>
  <si>
    <t>PREVISIÓ ESTAT DE DESPESES: Programa: 462</t>
  </si>
  <si>
    <t>Creditors</t>
  </si>
  <si>
    <t>Depeses (pagat)</t>
  </si>
  <si>
    <t>Previsió despeses 31/12</t>
  </si>
  <si>
    <t>Obligacions reconegudes 31/12/22</t>
  </si>
  <si>
    <t>Despeses de Personal</t>
  </si>
  <si>
    <t>Despeses corrents de béns i serveis</t>
  </si>
  <si>
    <t>Despeses financeres</t>
  </si>
  <si>
    <t>Transferències corrents</t>
  </si>
  <si>
    <t>Inversions reals</t>
  </si>
  <si>
    <t>TOTAL PREVISIÓ ESTAT DE DESPESES</t>
  </si>
  <si>
    <t>Saldos…</t>
  </si>
  <si>
    <t>PREVISIÓ ESTAT DE DESPESES: Programa: 462.00</t>
  </si>
  <si>
    <t>IERMB</t>
  </si>
  <si>
    <t>CAPÍTOL 3: Taxes, preus públics i altres ingressos</t>
  </si>
  <si>
    <t>Capítol  /  Concepte</t>
  </si>
  <si>
    <t>Descripció</t>
  </si>
  <si>
    <t xml:space="preserve">Pressupost </t>
  </si>
  <si>
    <t>Venda de publicacions</t>
  </si>
  <si>
    <t>Altres ingressos diversos</t>
  </si>
  <si>
    <t>Ajuntament BCN</t>
  </si>
  <si>
    <t>Enquesta de Mobilitat en dia Feiner (EMEF)</t>
  </si>
  <si>
    <t>ATM</t>
  </si>
  <si>
    <t>Explotació mostra municipal EVAMB 2022</t>
  </si>
  <si>
    <t>Ajuntament Hospitalet de Llobregat</t>
  </si>
  <si>
    <t>Pla Estratègic Granollers</t>
  </si>
  <si>
    <t>Ajuntament de Granollers</t>
  </si>
  <si>
    <t>Altres estudis o activitats</t>
  </si>
  <si>
    <t>Varis</t>
  </si>
  <si>
    <t xml:space="preserve">CAPÍTOL 4: Transferències corrents </t>
  </si>
  <si>
    <t>Pressupost</t>
  </si>
  <si>
    <t>Departament d'Empresa i Ocupació (Gencat)</t>
  </si>
  <si>
    <t>Global Entrepreneurship Monitor Catalunya</t>
  </si>
  <si>
    <t>Universitat Autònoma de Barcelona</t>
  </si>
  <si>
    <t>Aportació Institucional</t>
  </si>
  <si>
    <t>Diputació de Barcelona</t>
  </si>
  <si>
    <t>Ajuntament de Barcelona</t>
  </si>
  <si>
    <t xml:space="preserve">Aportació Institucional </t>
  </si>
  <si>
    <t>Contracte Programa Àrea Drets Socials</t>
  </si>
  <si>
    <t>Àrea Metropolitana de Barcelona</t>
  </si>
  <si>
    <t xml:space="preserve">Contracte Programa </t>
  </si>
  <si>
    <t>CAPÍTOL 5: Ingressos patrimonials</t>
  </si>
  <si>
    <t>Interessos de dipòsits</t>
  </si>
  <si>
    <t>CAPÍTOL 8: Actius Financers</t>
  </si>
  <si>
    <t>Pressupost Inicial</t>
  </si>
  <si>
    <t>Actius Financers</t>
  </si>
  <si>
    <t>Romanent de Tresoreria amb despesa afectada</t>
  </si>
  <si>
    <t>CAPÍTOL 1: Despeses de personal</t>
  </si>
  <si>
    <t>Programa</t>
  </si>
  <si>
    <t>Capítol / concepte</t>
  </si>
  <si>
    <t>Despeses (pagat)</t>
  </si>
  <si>
    <t>462.00</t>
  </si>
  <si>
    <t>Investigació</t>
  </si>
  <si>
    <t>10100</t>
  </si>
  <si>
    <t>Alts càrrecs. Retribucions bàsiques</t>
  </si>
  <si>
    <t>Desenvolupament</t>
  </si>
  <si>
    <t>13000</t>
  </si>
  <si>
    <t>Personal fix. Retribucions bàsiques</t>
  </si>
  <si>
    <t>Innovació</t>
  </si>
  <si>
    <t>13100</t>
  </si>
  <si>
    <t>Personal temporal. Retribucions bàsiques</t>
  </si>
  <si>
    <t>13101</t>
  </si>
  <si>
    <t>Altres remuneracions. Indemnitzacions</t>
  </si>
  <si>
    <t>14300</t>
  </si>
  <si>
    <t>Sous personal eventual (en pràctiques)</t>
  </si>
  <si>
    <t>16000</t>
  </si>
  <si>
    <t>Seguretat Social</t>
  </si>
  <si>
    <t>16200</t>
  </si>
  <si>
    <t>Formació i perfeccionament</t>
  </si>
  <si>
    <t>16209</t>
  </si>
  <si>
    <t>Despeses socials</t>
  </si>
  <si>
    <t xml:space="preserve">CAPÍTOL 2: Despeses corrents de béns i serveis </t>
  </si>
  <si>
    <t>Despeses corrents en béns i serveis</t>
  </si>
  <si>
    <t>20200</t>
  </si>
  <si>
    <t>Arrendaments d'edificis i altres construccions</t>
  </si>
  <si>
    <t>20300</t>
  </si>
  <si>
    <t>Arrendaments de maquinaria, instal·lacions i utillatge</t>
  </si>
  <si>
    <t>21300</t>
  </si>
  <si>
    <t>Reparacions, manteniment i conservació. Maquinària, instal·lacions</t>
  </si>
  <si>
    <t>21600</t>
  </si>
  <si>
    <t>Reparacions, manteniment i conservació. Equips procès informació</t>
  </si>
  <si>
    <t>22000</t>
  </si>
  <si>
    <t>Material oficina ordinari no inventariable</t>
  </si>
  <si>
    <t>22001</t>
  </si>
  <si>
    <t>Premsa, revistes, llibres i altres publicacions</t>
  </si>
  <si>
    <t>22002</t>
  </si>
  <si>
    <t>Material informàtic no inventariable</t>
  </si>
  <si>
    <t>22200</t>
  </si>
  <si>
    <t>Servei de telecomunicacions</t>
  </si>
  <si>
    <t>22201</t>
  </si>
  <si>
    <t>Despeses postals, missatgeria i altres similars</t>
  </si>
  <si>
    <t>22400</t>
  </si>
  <si>
    <t>Primes d'assegurances</t>
  </si>
  <si>
    <t>22602</t>
  </si>
  <si>
    <t>Publicitat - serveis web/intranet</t>
  </si>
  <si>
    <t>22603</t>
  </si>
  <si>
    <t>Publicació en diaris oficials</t>
  </si>
  <si>
    <t>22606</t>
  </si>
  <si>
    <t>Reunions, conferències i cursos</t>
  </si>
  <si>
    <t>22699</t>
  </si>
  <si>
    <t>Altres despeses diverses</t>
  </si>
  <si>
    <t>22706</t>
  </si>
  <si>
    <t>22799</t>
  </si>
  <si>
    <t>23010</t>
  </si>
  <si>
    <t>Dietes personal directiu</t>
  </si>
  <si>
    <t>23020</t>
  </si>
  <si>
    <t>Dietes personal no directiu</t>
  </si>
  <si>
    <t>23110</t>
  </si>
  <si>
    <t>Locomoció personal directiu</t>
  </si>
  <si>
    <t>23120</t>
  </si>
  <si>
    <t>Locomoció personal no directiu</t>
  </si>
  <si>
    <t>24000</t>
  </si>
  <si>
    <t xml:space="preserve">CAPÍTOL 3: Despeses financeres </t>
  </si>
  <si>
    <t>31000</t>
  </si>
  <si>
    <t>Interessos de préstecs d'ens de fora del Sector Públic</t>
  </si>
  <si>
    <t>Altres despeses financeres</t>
  </si>
  <si>
    <t>CAPÍTOL 4: Transferències corrents</t>
  </si>
  <si>
    <t>46700</t>
  </si>
  <si>
    <t>A Consorcis</t>
  </si>
  <si>
    <t xml:space="preserve">CAPÍTOL 6: Inversions reals </t>
  </si>
  <si>
    <t>63500</t>
  </si>
  <si>
    <t xml:space="preserve">Mobiliari </t>
  </si>
  <si>
    <t>63600</t>
  </si>
  <si>
    <t>Equips per a processos d'informació</t>
  </si>
  <si>
    <t>63900</t>
  </si>
  <si>
    <t>Altre immobilitzat material</t>
  </si>
  <si>
    <t>64100</t>
  </si>
  <si>
    <t>Aplicacions informàtiques</t>
  </si>
  <si>
    <t>PREVISIÓ ESTAT DE DESPESES: Programa: 462.01</t>
  </si>
  <si>
    <t>OHB</t>
  </si>
  <si>
    <t>Ajuntament BCN (IMHAB)</t>
  </si>
  <si>
    <t>* Aquesta encomana de gestió vehicula les aportacions de la pròpia AMB (25%), de la Diputació de BCN (25%) i de la Generalitat de Catalunya (25%)</t>
  </si>
  <si>
    <t>462.01</t>
  </si>
  <si>
    <t>Incorporació romanent</t>
  </si>
  <si>
    <t>63300</t>
  </si>
  <si>
    <t>Maquinaria, instal·lacions tècniques i utillatge</t>
  </si>
  <si>
    <t>PREVISIÓ ESTAT DE DESPESES: Programa: 462.02</t>
  </si>
  <si>
    <t>IIAB</t>
  </si>
  <si>
    <t>Àrea Drets Socials Ajuntament de Barcelona</t>
  </si>
  <si>
    <t>462.02</t>
  </si>
  <si>
    <t>20600</t>
  </si>
  <si>
    <t>Arrendaments d'equips per a processos d'informació</t>
  </si>
  <si>
    <t>Reparacions, manten.i conservació. Maquinària, instal·lacions</t>
  </si>
  <si>
    <t>Rep., manteniment i cons. Equips processos d'informació</t>
  </si>
  <si>
    <t>22610</t>
  </si>
  <si>
    <t>Comunicació</t>
  </si>
  <si>
    <t>* EVAMB+GEMUAB+JTrullen+EPlatges+TCGEM+EMEF+ECURB+ECAMB+Màster+Direcció+Ergasat+Notari+OHB+IIAB</t>
  </si>
  <si>
    <t>** Ssarasa+JMedina+OHB+IIAB</t>
  </si>
  <si>
    <t>*** AMB Xifres+RPapers64+ GEM (Anuari a càrrec romanents 2021)+IIAB</t>
  </si>
  <si>
    <t>Estudis i treballs tècnics*</t>
  </si>
  <si>
    <t>Treballs realitzats per persones físiques o jurídiques**</t>
  </si>
  <si>
    <t>Despeses de publicacions***</t>
  </si>
  <si>
    <t>* EVAMB+GEMUAB+JTrullen+EPlatges+TCGEM+EMEF+ECURB+ECAMB+Màster+Direcció+Ergasat+Notari</t>
  </si>
  <si>
    <t>** Ssarasa+Jmedina</t>
  </si>
  <si>
    <t>*** AMB Xifres+RPapers64+ GEM (Anuari a càrrec romanents 2021)</t>
  </si>
  <si>
    <t>Romanent de Tresoreria per a despeses generals</t>
  </si>
  <si>
    <t>Vehicle privat i comerç</t>
  </si>
  <si>
    <t>Altres transferències UE</t>
  </si>
  <si>
    <t>EIT Urban Mobility. Inclusify</t>
  </si>
  <si>
    <t>PRESSUPOST OHB 2023</t>
  </si>
  <si>
    <t>Suport Pla de Treball OHB 2023 (25%)</t>
  </si>
  <si>
    <t>Altres estudis (Xifres habitatge, visor dades, etc.)</t>
  </si>
  <si>
    <t>Aportació OHB 2023 (25%)</t>
  </si>
  <si>
    <t>Subvenció OHB 2023 (25%)</t>
  </si>
  <si>
    <t>Encomana de gestió Pla del Joc 2023</t>
  </si>
  <si>
    <t>Subvenció IVU 2023</t>
  </si>
  <si>
    <t>22003</t>
  </si>
  <si>
    <t>Llicències i programes informàtics</t>
  </si>
  <si>
    <t>Escola Administració Pública de Catalunya</t>
  </si>
  <si>
    <t>Observatori DESC</t>
  </si>
  <si>
    <t>Aportació OHB 2023 (12,5%) _ Incasòl</t>
  </si>
  <si>
    <t>Obligacions reconegudes 30/06/2023</t>
  </si>
  <si>
    <t>45390</t>
  </si>
  <si>
    <t>A societats mercantils, entitats públiques</t>
  </si>
  <si>
    <t>Drets reconeguts 30/06/2023</t>
  </si>
  <si>
    <t>Altres estudis</t>
  </si>
  <si>
    <t>Subvenció OHB 2022 (25%)</t>
  </si>
  <si>
    <t>Altres organismes autònoms i agències</t>
  </si>
  <si>
    <t xml:space="preserve">I+D AGROECOSCALING </t>
  </si>
  <si>
    <t>D'organismes autònoms i agències de les CCAA</t>
  </si>
  <si>
    <t>Aportació OHB 2023 (12,5%) _ Agència Hab. Cat.</t>
  </si>
  <si>
    <t>De famílies e institucions sense ànim de lucre</t>
  </si>
  <si>
    <t>Aval. del Fons Next Generation en matèria habitatge</t>
  </si>
  <si>
    <t>PRESSUPOST IERMB 30/06/2023</t>
  </si>
  <si>
    <t>PRESSUPOST IIAB 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</si>
</sst>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_ ;\-#,##0.00\ "/>
  </numFmts>
  <fonts count="35" x14ac:knownFonts="1">
    <font>
      <sz val="11"/>
      <color theme="1"/>
      <name val="Calibri"/>
      <family val="2"/>
      <scheme val="minor"/>
    </font>
    <font>
      <sz val="10"/>
      <name val="Arial"/>
      <family val="2"/>
    </font>
    <font>
      <sz val="11"/>
      <color theme="1"/>
      <name val="Open Sans"/>
      <family val="2"/>
    </font>
    <font>
      <b/>
      <sz val="11"/>
      <color theme="0"/>
      <name val="Open Sans"/>
      <family val="2"/>
    </font>
    <font>
      <b/>
      <sz val="14"/>
      <color theme="1"/>
      <name val="Open Sans"/>
      <family val="2"/>
    </font>
    <font>
      <b/>
      <u/>
      <sz val="14"/>
      <color theme="1"/>
      <name val="Open Sans"/>
      <family val="2"/>
    </font>
    <font>
      <b/>
      <sz val="11"/>
      <color theme="1"/>
      <name val="Open Sans"/>
      <family val="2"/>
    </font>
    <font>
      <b/>
      <sz val="11"/>
      <name val="Open Sans"/>
      <family val="2"/>
    </font>
    <font>
      <b/>
      <sz val="11"/>
      <color indexed="8"/>
      <name val="Open Sans"/>
      <family val="2"/>
    </font>
    <font>
      <i/>
      <sz val="11"/>
      <color theme="1"/>
      <name val="Open Sans"/>
      <family val="2"/>
    </font>
    <font>
      <sz val="11"/>
      <name val="Open Sans"/>
      <family val="2"/>
    </font>
    <font>
      <b/>
      <sz val="14"/>
      <name val="Open Sans"/>
      <family val="2"/>
    </font>
    <font>
      <sz val="14"/>
      <name val="Open Sans"/>
      <family val="2"/>
    </font>
    <font>
      <b/>
      <i/>
      <sz val="11"/>
      <color theme="1"/>
      <name val="Open Sans"/>
      <family val="2"/>
    </font>
    <font>
      <b/>
      <sz val="13"/>
      <color theme="1"/>
      <name val="Open Sans"/>
      <family val="2"/>
    </font>
    <font>
      <i/>
      <sz val="11"/>
      <color rgb="FFFF0000"/>
      <name val="Open Sans"/>
      <family val="2"/>
    </font>
    <font>
      <sz val="8"/>
      <color theme="1"/>
      <name val="Open Sans"/>
      <family val="2"/>
    </font>
    <font>
      <sz val="13"/>
      <color theme="1"/>
      <name val="Open Sans"/>
      <family val="2"/>
    </font>
    <font>
      <sz val="10"/>
      <color theme="1"/>
      <name val="Open Sans"/>
      <family val="2"/>
    </font>
    <font>
      <sz val="11"/>
      <color rgb="FFFF0000"/>
      <name val="Open Sans"/>
      <family val="2"/>
    </font>
    <font>
      <sz val="11"/>
      <color rgb="FFC00000"/>
      <name val="Open Sans"/>
      <family val="2"/>
    </font>
    <font>
      <i/>
      <sz val="11"/>
      <name val="Open Sans"/>
      <family val="2"/>
    </font>
    <font>
      <i/>
      <sz val="9"/>
      <name val="Open Sans"/>
      <family val="2"/>
    </font>
    <font>
      <b/>
      <i/>
      <sz val="11"/>
      <color rgb="FFC00000"/>
      <name val="Open Sans"/>
      <family val="2"/>
    </font>
    <font>
      <sz val="10"/>
      <name val="Open Sans"/>
      <family val="2"/>
    </font>
    <font>
      <sz val="16"/>
      <color theme="1"/>
      <name val="Open Sans"/>
      <family val="2"/>
    </font>
    <font>
      <sz val="9"/>
      <color rgb="FFC00000"/>
      <name val="Open Sans"/>
      <family val="2"/>
    </font>
    <font>
      <sz val="1"/>
      <color theme="1"/>
      <name val="Open Sans"/>
      <family val="2"/>
    </font>
    <font>
      <i/>
      <sz val="1"/>
      <color theme="1"/>
      <name val="Open Sans"/>
      <family val="2"/>
    </font>
    <font>
      <b/>
      <sz val="15"/>
      <color theme="3"/>
      <name val="Calibri"/>
      <family val="2"/>
      <scheme val="minor"/>
    </font>
    <font>
      <sz val="11"/>
      <color rgb="FF006100"/>
      <name val="Calibri"/>
      <family val="2"/>
      <scheme val="minor"/>
    </font>
    <font>
      <i/>
      <sz val="11"/>
      <name val="Open Sans"/>
      <family val="2"/>
    </font>
    <font>
      <sz val="11"/>
      <name val="Open Sans"/>
      <family val="2"/>
    </font>
    <font>
      <sz val="11"/>
      <color theme="1"/>
      <name val="Open Sans"/>
      <family val="2"/>
    </font>
    <font>
      <i/>
      <sz val="11"/>
      <color theme="1"/>
      <name val="Calibri"/>
      <family val="2"/>
      <scheme val="minor"/>
    </font>
  </fonts>
  <fills count="6">
    <fill>
      <patternFill patternType="none"/>
    </fill>
    <fill>
      <patternFill patternType="gray125"/>
    </fill>
    <fill>
      <patternFill patternType="solid">
        <fgColor theme="3" tint="0.59999389629810485"/>
        <bgColor indexed="64"/>
      </patternFill>
    </fill>
    <fill>
      <patternFill patternType="solid">
        <fgColor theme="0" tint="-0.249977111117893"/>
        <bgColor indexed="64"/>
      </patternFill>
    </fill>
    <fill>
      <patternFill patternType="solid">
        <fgColor theme="5" tint="-0.249977111117893"/>
        <bgColor indexed="64"/>
      </patternFill>
    </fill>
    <fill>
      <patternFill patternType="solid">
        <fgColor rgb="FFC6EFCE"/>
      </patternFill>
    </fill>
  </fills>
  <borders count="24">
    <border>
      <left/>
      <right/>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theme="0" tint="-0.499984740745262"/>
      </top>
      <bottom style="thin">
        <color theme="0" tint="-0.499984740745262"/>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theme="0" tint="-0.499984740745262"/>
      </top>
      <bottom style="thin">
        <color theme="0" tint="-0.24994659260841701"/>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theme="0" tint="-0.499984740745262"/>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uble">
        <color indexed="64"/>
      </top>
      <bottom style="thin">
        <color theme="0" tint="-0.499984740745262"/>
      </bottom>
      <diagonal/>
    </border>
    <border>
      <left/>
      <right/>
      <top/>
      <bottom style="medium">
        <color indexed="64"/>
      </bottom>
      <diagonal/>
    </border>
    <border>
      <left/>
      <right/>
      <top style="thin">
        <color theme="0" tint="-0.499984740745262"/>
      </top>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499984740745262"/>
      </bottom>
      <diagonal/>
    </border>
    <border>
      <left/>
      <right/>
      <top/>
      <bottom style="thick">
        <color theme="4"/>
      </bottom>
      <diagonal/>
    </border>
  </borders>
  <cellStyleXfs count="4">
    <xf numFmtId="0" fontId="0" fillId="0" borderId="0"/>
    <xf numFmtId="0" fontId="1" fillId="0" borderId="0"/>
    <xf numFmtId="0" fontId="30" fillId="5" borderId="0" applyNumberFormat="0" applyBorder="0" applyAlignment="0" applyProtection="0"/>
    <xf numFmtId="0" fontId="29" fillId="0" borderId="23" applyNumberFormat="0" applyFill="0" applyAlignment="0" applyProtection="0"/>
  </cellStyleXfs>
  <cellXfs count="158">
    <xf numFmtId="0" fontId="0" fillId="0" borderId="0" xfId="0"/>
    <xf numFmtId="0" fontId="2" fillId="0" borderId="0" xfId="0" applyFont="1"/>
    <xf numFmtId="0" fontId="4" fillId="2" borderId="3" xfId="0" applyFont="1" applyFill="1" applyBorder="1"/>
    <xf numFmtId="0" fontId="2" fillId="2" borderId="5" xfId="0" applyFont="1" applyFill="1" applyBorder="1"/>
    <xf numFmtId="0" fontId="2" fillId="2" borderId="4" xfId="0" applyFont="1" applyFill="1" applyBorder="1"/>
    <xf numFmtId="0" fontId="5" fillId="0" borderId="0" xfId="0" applyFont="1"/>
    <xf numFmtId="4" fontId="6" fillId="0" borderId="9" xfId="0" applyNumberFormat="1" applyFont="1" applyBorder="1" applyAlignment="1">
      <alignment horizontal="center" vertical="center" wrapText="1"/>
    </xf>
    <xf numFmtId="0" fontId="6" fillId="0" borderId="11" xfId="0" applyFont="1" applyBorder="1" applyAlignment="1">
      <alignment horizontal="left" vertical="center"/>
    </xf>
    <xf numFmtId="4" fontId="6" fillId="0" borderId="16" xfId="0" applyNumberFormat="1" applyFont="1" applyBorder="1" applyAlignment="1">
      <alignment horizontal="right" vertical="center" wrapText="1"/>
    </xf>
    <xf numFmtId="4" fontId="7" fillId="0" borderId="16" xfId="0" applyNumberFormat="1" applyFont="1" applyBorder="1" applyAlignment="1">
      <alignment horizontal="right" vertical="center" wrapText="1"/>
    </xf>
    <xf numFmtId="0" fontId="8" fillId="0" borderId="16" xfId="0" applyFont="1" applyBorder="1" applyAlignment="1">
      <alignment horizontal="right" vertical="center" wrapText="1"/>
    </xf>
    <xf numFmtId="0" fontId="8" fillId="0" borderId="17" xfId="0" applyFont="1" applyBorder="1" applyAlignment="1">
      <alignment horizontal="right" vertical="center" wrapText="1"/>
    </xf>
    <xf numFmtId="4" fontId="3" fillId="4" borderId="16" xfId="0" applyNumberFormat="1" applyFont="1" applyFill="1" applyBorder="1" applyAlignment="1">
      <alignment horizontal="right" vertical="center" wrapText="1"/>
    </xf>
    <xf numFmtId="0" fontId="2" fillId="0" borderId="0" xfId="0" applyFont="1" applyAlignment="1">
      <alignment horizontal="center" vertical="center"/>
    </xf>
    <xf numFmtId="0" fontId="9" fillId="0" borderId="0" xfId="0" applyFont="1" applyAlignment="1">
      <alignment horizontal="right"/>
    </xf>
    <xf numFmtId="0" fontId="9" fillId="0" borderId="0" xfId="0" applyFont="1"/>
    <xf numFmtId="0" fontId="6" fillId="0" borderId="0" xfId="0" applyFont="1" applyAlignment="1">
      <alignment vertical="center" wrapText="1"/>
    </xf>
    <xf numFmtId="0" fontId="10" fillId="0" borderId="0" xfId="0" applyFont="1"/>
    <xf numFmtId="0" fontId="6" fillId="0" borderId="0" xfId="0" applyFont="1" applyAlignment="1">
      <alignment horizontal="right" vertical="center" wrapText="1"/>
    </xf>
    <xf numFmtId="1" fontId="2" fillId="0" borderId="8" xfId="0" quotePrefix="1" applyNumberFormat="1" applyFont="1" applyBorder="1" applyAlignment="1">
      <alignment horizontal="center"/>
    </xf>
    <xf numFmtId="0" fontId="2" fillId="0" borderId="8" xfId="0" applyFont="1" applyBorder="1"/>
    <xf numFmtId="4" fontId="10" fillId="0" borderId="12" xfId="0" applyNumberFormat="1" applyFont="1" applyBorder="1"/>
    <xf numFmtId="49" fontId="2" fillId="0" borderId="0" xfId="0" applyNumberFormat="1" applyFont="1" applyAlignment="1">
      <alignment horizontal="right"/>
    </xf>
    <xf numFmtId="3" fontId="11" fillId="3" borderId="8" xfId="0" applyNumberFormat="1" applyFont="1" applyFill="1" applyBorder="1" applyAlignment="1">
      <alignment horizontal="left"/>
    </xf>
    <xf numFmtId="0" fontId="12" fillId="3" borderId="8" xfId="0" applyFont="1" applyFill="1" applyBorder="1"/>
    <xf numFmtId="4" fontId="11" fillId="3" borderId="8" xfId="0" applyNumberFormat="1" applyFont="1" applyFill="1" applyBorder="1"/>
    <xf numFmtId="0" fontId="12" fillId="0" borderId="0" xfId="0" applyFont="1"/>
    <xf numFmtId="3" fontId="13" fillId="0" borderId="0" xfId="0" applyNumberFormat="1" applyFont="1" applyAlignment="1">
      <alignment horizontal="right"/>
    </xf>
    <xf numFmtId="0" fontId="6" fillId="0" borderId="0" xfId="0" applyFont="1" applyAlignment="1">
      <alignment horizontal="right"/>
    </xf>
    <xf numFmtId="4" fontId="10" fillId="0" borderId="8" xfId="0" applyNumberFormat="1" applyFont="1" applyBorder="1"/>
    <xf numFmtId="4" fontId="2" fillId="0" borderId="0" xfId="0" applyNumberFormat="1" applyFont="1"/>
    <xf numFmtId="4" fontId="9" fillId="0" borderId="0" xfId="0" applyNumberFormat="1" applyFont="1" applyAlignment="1">
      <alignment horizontal="right"/>
    </xf>
    <xf numFmtId="0" fontId="4" fillId="0" borderId="0" xfId="0" applyFont="1"/>
    <xf numFmtId="0" fontId="14" fillId="2" borderId="3" xfId="0" applyFont="1" applyFill="1" applyBorder="1"/>
    <xf numFmtId="0" fontId="14" fillId="2" borderId="5" xfId="0" applyFont="1" applyFill="1" applyBorder="1"/>
    <xf numFmtId="4" fontId="14" fillId="2" borderId="4" xfId="0" applyNumberFormat="1" applyFont="1" applyFill="1" applyBorder="1"/>
    <xf numFmtId="4" fontId="14" fillId="2" borderId="9" xfId="0" applyNumberFormat="1" applyFont="1" applyFill="1" applyBorder="1"/>
    <xf numFmtId="0" fontId="14" fillId="0" borderId="0" xfId="0" applyFont="1"/>
    <xf numFmtId="0" fontId="6" fillId="0" borderId="3"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vertical="center" wrapText="1"/>
    </xf>
    <xf numFmtId="0" fontId="6" fillId="0" borderId="5" xfId="0" applyFont="1" applyBorder="1" applyAlignment="1">
      <alignment vertical="center" wrapText="1"/>
    </xf>
    <xf numFmtId="0" fontId="6" fillId="0" borderId="4" xfId="0" applyFont="1" applyBorder="1" applyAlignment="1">
      <alignment vertical="center" wrapText="1"/>
    </xf>
    <xf numFmtId="4" fontId="6" fillId="0" borderId="9" xfId="0" applyNumberFormat="1" applyFont="1" applyBorder="1" applyAlignment="1">
      <alignment horizontal="right" vertical="center" wrapText="1"/>
    </xf>
    <xf numFmtId="0" fontId="2" fillId="0" borderId="0" xfId="0" applyFont="1" applyAlignment="1">
      <alignment horizontal="center" vertical="center" wrapText="1"/>
    </xf>
    <xf numFmtId="0" fontId="2" fillId="0" borderId="0" xfId="0" applyFont="1" applyAlignment="1">
      <alignment horizontal="left"/>
    </xf>
    <xf numFmtId="0" fontId="6" fillId="3" borderId="13" xfId="0" applyFont="1" applyFill="1" applyBorder="1" applyAlignment="1">
      <alignment horizontal="left"/>
    </xf>
    <xf numFmtId="0" fontId="6" fillId="3" borderId="13" xfId="0" applyFont="1" applyFill="1" applyBorder="1"/>
    <xf numFmtId="4" fontId="9" fillId="3" borderId="13" xfId="0" applyNumberFormat="1" applyFont="1" applyFill="1" applyBorder="1" applyAlignment="1">
      <alignment horizontal="left"/>
    </xf>
    <xf numFmtId="4" fontId="15" fillId="3" borderId="13" xfId="0" applyNumberFormat="1" applyFont="1" applyFill="1" applyBorder="1" applyAlignment="1">
      <alignment horizontal="right"/>
    </xf>
    <xf numFmtId="4" fontId="6" fillId="3" borderId="13" xfId="0" applyNumberFormat="1" applyFont="1" applyFill="1" applyBorder="1"/>
    <xf numFmtId="0" fontId="16" fillId="0" borderId="0" xfId="0" applyFont="1"/>
    <xf numFmtId="49" fontId="2" fillId="0" borderId="2" xfId="0" applyNumberFormat="1" applyFont="1" applyBorder="1" applyAlignment="1">
      <alignment horizontal="center"/>
    </xf>
    <xf numFmtId="0" fontId="2" fillId="0" borderId="2" xfId="0" applyFont="1" applyBorder="1"/>
    <xf numFmtId="4" fontId="2" fillId="0" borderId="2" xfId="0" applyNumberFormat="1" applyFont="1" applyBorder="1"/>
    <xf numFmtId="4" fontId="10" fillId="0" borderId="2" xfId="0" applyNumberFormat="1" applyFont="1" applyBorder="1" applyAlignment="1">
      <alignment horizontal="right"/>
    </xf>
    <xf numFmtId="0" fontId="10" fillId="0" borderId="2" xfId="0" applyFont="1" applyBorder="1"/>
    <xf numFmtId="0" fontId="17" fillId="2" borderId="5" xfId="0" applyFont="1" applyFill="1" applyBorder="1"/>
    <xf numFmtId="0" fontId="17" fillId="0" borderId="0" xfId="0" applyFont="1"/>
    <xf numFmtId="49" fontId="6" fillId="3" borderId="13" xfId="0" applyNumberFormat="1" applyFont="1" applyFill="1" applyBorder="1" applyAlignment="1">
      <alignment horizontal="left"/>
    </xf>
    <xf numFmtId="4" fontId="10" fillId="0" borderId="0" xfId="0" applyNumberFormat="1" applyFont="1" applyAlignment="1">
      <alignment horizontal="right"/>
    </xf>
    <xf numFmtId="49" fontId="10" fillId="0" borderId="2" xfId="0" applyNumberFormat="1" applyFont="1" applyBorder="1" applyAlignment="1">
      <alignment horizontal="center"/>
    </xf>
    <xf numFmtId="0" fontId="18" fillId="0" borderId="0" xfId="0" applyFont="1"/>
    <xf numFmtId="49" fontId="19" fillId="0" borderId="0" xfId="0" applyNumberFormat="1" applyFont="1" applyAlignment="1">
      <alignment horizontal="left"/>
    </xf>
    <xf numFmtId="0" fontId="19" fillId="0" borderId="0" xfId="0" applyFont="1"/>
    <xf numFmtId="0" fontId="20" fillId="0" borderId="0" xfId="0" applyFont="1"/>
    <xf numFmtId="0" fontId="2" fillId="0" borderId="19" xfId="0" applyFont="1" applyBorder="1"/>
    <xf numFmtId="0" fontId="6" fillId="0" borderId="0" xfId="0" applyFont="1" applyAlignment="1">
      <alignment horizontal="center" vertical="center"/>
    </xf>
    <xf numFmtId="0" fontId="6" fillId="0" borderId="3" xfId="0" applyFont="1" applyBorder="1" applyAlignment="1">
      <alignment vertical="center"/>
    </xf>
    <xf numFmtId="0" fontId="6" fillId="0" borderId="5" xfId="0" applyFont="1" applyBorder="1" applyAlignment="1">
      <alignment vertical="center"/>
    </xf>
    <xf numFmtId="0" fontId="6" fillId="0" borderId="4" xfId="0" applyFont="1" applyBorder="1" applyAlignment="1">
      <alignment vertical="center"/>
    </xf>
    <xf numFmtId="4" fontId="9" fillId="0" borderId="0" xfId="0" applyNumberFormat="1" applyFont="1" applyAlignment="1">
      <alignment horizontal="left"/>
    </xf>
    <xf numFmtId="4" fontId="6" fillId="0" borderId="0" xfId="0" applyNumberFormat="1" applyFont="1" applyAlignment="1">
      <alignment vertical="center" wrapText="1"/>
    </xf>
    <xf numFmtId="0" fontId="6" fillId="0" borderId="0" xfId="0" applyFont="1"/>
    <xf numFmtId="1" fontId="6" fillId="0" borderId="14" xfId="0" quotePrefix="1" applyNumberFormat="1" applyFont="1" applyBorder="1" applyAlignment="1">
      <alignment horizontal="center"/>
    </xf>
    <xf numFmtId="0" fontId="6" fillId="0" borderId="14" xfId="0" applyFont="1" applyBorder="1"/>
    <xf numFmtId="4" fontId="13" fillId="0" borderId="14" xfId="0" applyNumberFormat="1" applyFont="1" applyBorder="1" applyAlignment="1">
      <alignment horizontal="left"/>
    </xf>
    <xf numFmtId="4" fontId="6" fillId="0" borderId="14" xfId="0" applyNumberFormat="1" applyFont="1" applyBorder="1"/>
    <xf numFmtId="4" fontId="7" fillId="0" borderId="6" xfId="0" applyNumberFormat="1" applyFont="1" applyBorder="1" applyAlignment="1">
      <alignment horizontal="right"/>
    </xf>
    <xf numFmtId="4" fontId="7" fillId="0" borderId="6" xfId="0" applyNumberFormat="1" applyFont="1" applyBorder="1"/>
    <xf numFmtId="1" fontId="2" fillId="0" borderId="0" xfId="0" applyNumberFormat="1" applyFont="1" applyAlignment="1">
      <alignment horizontal="right"/>
    </xf>
    <xf numFmtId="0" fontId="2" fillId="0" borderId="10" xfId="0" applyFont="1" applyBorder="1"/>
    <xf numFmtId="4" fontId="9" fillId="0" borderId="1" xfId="0" applyNumberFormat="1" applyFont="1" applyBorder="1" applyAlignment="1">
      <alignment horizontal="left"/>
    </xf>
    <xf numFmtId="4" fontId="10" fillId="0" borderId="1" xfId="0" applyNumberFormat="1" applyFont="1" applyBorder="1" applyAlignment="1">
      <alignment horizontal="right"/>
    </xf>
    <xf numFmtId="4" fontId="10" fillId="0" borderId="10" xfId="0" applyNumberFormat="1" applyFont="1" applyBorder="1" applyAlignment="1">
      <alignment horizontal="right"/>
    </xf>
    <xf numFmtId="0" fontId="2" fillId="0" borderId="20" xfId="0" applyFont="1" applyBorder="1"/>
    <xf numFmtId="1" fontId="6" fillId="0" borderId="6" xfId="0" quotePrefix="1" applyNumberFormat="1" applyFont="1" applyBorder="1" applyAlignment="1">
      <alignment horizontal="center"/>
    </xf>
    <xf numFmtId="0" fontId="6" fillId="0" borderId="6" xfId="0" applyFont="1" applyBorder="1"/>
    <xf numFmtId="4" fontId="13" fillId="0" borderId="6" xfId="0" applyNumberFormat="1" applyFont="1" applyBorder="1" applyAlignment="1">
      <alignment horizontal="left"/>
    </xf>
    <xf numFmtId="4" fontId="6" fillId="0" borderId="6" xfId="0" applyNumberFormat="1" applyFont="1" applyBorder="1"/>
    <xf numFmtId="0" fontId="6" fillId="0" borderId="4" xfId="0" applyFont="1" applyBorder="1" applyAlignment="1">
      <alignment horizontal="center" vertical="center"/>
    </xf>
    <xf numFmtId="0" fontId="6" fillId="0" borderId="9" xfId="0" applyFont="1" applyBorder="1" applyAlignment="1">
      <alignment horizontal="right" vertical="center" wrapText="1"/>
    </xf>
    <xf numFmtId="4" fontId="21" fillId="0" borderId="2" xfId="0" applyNumberFormat="1" applyFont="1" applyBorder="1" applyAlignment="1">
      <alignment horizontal="left"/>
    </xf>
    <xf numFmtId="4" fontId="10" fillId="0" borderId="2" xfId="0" applyNumberFormat="1" applyFont="1" applyBorder="1"/>
    <xf numFmtId="4" fontId="22" fillId="0" borderId="0" xfId="0" applyNumberFormat="1" applyFont="1" applyAlignment="1">
      <alignment horizontal="left"/>
    </xf>
    <xf numFmtId="49" fontId="6" fillId="0" borderId="6" xfId="0" applyNumberFormat="1" applyFont="1" applyBorder="1" applyAlignment="1">
      <alignment horizontal="left"/>
    </xf>
    <xf numFmtId="1" fontId="6" fillId="0" borderId="0" xfId="0" quotePrefix="1" applyNumberFormat="1" applyFont="1" applyAlignment="1">
      <alignment horizontal="center"/>
    </xf>
    <xf numFmtId="0" fontId="9" fillId="0" borderId="0" xfId="0" applyFont="1" applyAlignment="1">
      <alignment horizontal="left" wrapText="1"/>
    </xf>
    <xf numFmtId="4" fontId="23" fillId="0" borderId="0" xfId="0" applyNumberFormat="1" applyFont="1" applyAlignment="1">
      <alignment horizontal="left"/>
    </xf>
    <xf numFmtId="0" fontId="4" fillId="2" borderId="5" xfId="0" applyFont="1" applyFill="1" applyBorder="1"/>
    <xf numFmtId="0" fontId="4" fillId="2" borderId="4" xfId="0" applyFont="1" applyFill="1" applyBorder="1"/>
    <xf numFmtId="4" fontId="2" fillId="0" borderId="12" xfId="0" applyNumberFormat="1" applyFont="1" applyBorder="1"/>
    <xf numFmtId="4" fontId="14" fillId="2" borderId="5" xfId="0" applyNumberFormat="1" applyFont="1" applyFill="1" applyBorder="1"/>
    <xf numFmtId="4" fontId="6" fillId="0" borderId="4" xfId="0" applyNumberFormat="1" applyFont="1" applyBorder="1" applyAlignment="1">
      <alignment horizontal="right" vertical="center" wrapText="1"/>
    </xf>
    <xf numFmtId="4" fontId="6" fillId="0" borderId="15" xfId="0" applyNumberFormat="1" applyFont="1" applyBorder="1" applyAlignment="1">
      <alignment horizontal="right" vertical="center" wrapText="1"/>
    </xf>
    <xf numFmtId="49" fontId="2" fillId="0" borderId="0" xfId="0" applyNumberFormat="1" applyFont="1" applyAlignment="1">
      <alignment horizontal="center"/>
    </xf>
    <xf numFmtId="1" fontId="6" fillId="0" borderId="14" xfId="0" applyNumberFormat="1" applyFont="1" applyBorder="1" applyAlignment="1">
      <alignment horizontal="center"/>
    </xf>
    <xf numFmtId="1" fontId="2" fillId="0" borderId="6" xfId="0" applyNumberFormat="1" applyFont="1" applyBorder="1" applyAlignment="1">
      <alignment horizontal="right"/>
    </xf>
    <xf numFmtId="0" fontId="2" fillId="0" borderId="6" xfId="0" applyFont="1" applyBorder="1"/>
    <xf numFmtId="4" fontId="9" fillId="0" borderId="6" xfId="0" applyNumberFormat="1" applyFont="1" applyBorder="1" applyAlignment="1">
      <alignment horizontal="left"/>
    </xf>
    <xf numFmtId="4" fontId="10" fillId="0" borderId="6" xfId="0" applyNumberFormat="1" applyFont="1" applyBorder="1" applyAlignment="1">
      <alignment horizontal="right"/>
    </xf>
    <xf numFmtId="4" fontId="7" fillId="0" borderId="14" xfId="0" applyNumberFormat="1" applyFont="1" applyBorder="1"/>
    <xf numFmtId="4" fontId="9" fillId="0" borderId="2" xfId="0" applyNumberFormat="1" applyFont="1" applyBorder="1" applyAlignment="1">
      <alignment horizontal="left"/>
    </xf>
    <xf numFmtId="4" fontId="20" fillId="0" borderId="2" xfId="0" applyNumberFormat="1" applyFont="1" applyBorder="1" applyAlignment="1">
      <alignment horizontal="right"/>
    </xf>
    <xf numFmtId="4" fontId="10" fillId="0" borderId="21" xfId="0" applyNumberFormat="1" applyFont="1" applyBorder="1" applyAlignment="1">
      <alignment horizontal="right"/>
    </xf>
    <xf numFmtId="1" fontId="7" fillId="0" borderId="0" xfId="0" quotePrefix="1" applyNumberFormat="1" applyFont="1" applyAlignment="1">
      <alignment horizontal="center"/>
    </xf>
    <xf numFmtId="4" fontId="6" fillId="0" borderId="3" xfId="0" applyNumberFormat="1" applyFont="1" applyBorder="1" applyAlignment="1">
      <alignment horizontal="center" vertical="center" wrapText="1"/>
    </xf>
    <xf numFmtId="1" fontId="6" fillId="0" borderId="6" xfId="0" applyNumberFormat="1" applyFont="1" applyBorder="1" applyAlignment="1">
      <alignment horizontal="center"/>
    </xf>
    <xf numFmtId="0" fontId="24" fillId="0" borderId="0" xfId="1" applyFont="1"/>
    <xf numFmtId="0" fontId="9" fillId="0" borderId="2" xfId="0" applyFont="1" applyBorder="1" applyAlignment="1">
      <alignment horizontal="left"/>
    </xf>
    <xf numFmtId="1" fontId="2" fillId="0" borderId="0" xfId="0" applyNumberFormat="1" applyFont="1" applyAlignment="1">
      <alignment horizontal="center"/>
    </xf>
    <xf numFmtId="0" fontId="9" fillId="0" borderId="22" xfId="0" applyFont="1" applyBorder="1" applyAlignment="1">
      <alignment horizontal="left"/>
    </xf>
    <xf numFmtId="1" fontId="2" fillId="0" borderId="0" xfId="0" quotePrefix="1" applyNumberFormat="1" applyFont="1" applyAlignment="1">
      <alignment horizontal="center"/>
    </xf>
    <xf numFmtId="49" fontId="2" fillId="0" borderId="20" xfId="0" applyNumberFormat="1" applyFont="1" applyBorder="1" applyAlignment="1">
      <alignment horizontal="right"/>
    </xf>
    <xf numFmtId="0" fontId="9" fillId="0" borderId="2" xfId="0" applyFont="1" applyBorder="1" applyAlignment="1">
      <alignment horizontal="left" wrapText="1"/>
    </xf>
    <xf numFmtId="0" fontId="2" fillId="0" borderId="0" xfId="0" applyFont="1" applyAlignment="1">
      <alignment horizontal="right"/>
    </xf>
    <xf numFmtId="49" fontId="2" fillId="0" borderId="7" xfId="0" applyNumberFormat="1" applyFont="1" applyBorder="1" applyAlignment="1">
      <alignment horizontal="center"/>
    </xf>
    <xf numFmtId="0" fontId="2" fillId="0" borderId="7" xfId="0" applyFont="1" applyBorder="1"/>
    <xf numFmtId="4" fontId="2" fillId="0" borderId="7" xfId="0" applyNumberFormat="1" applyFont="1" applyBorder="1"/>
    <xf numFmtId="0" fontId="20" fillId="0" borderId="0" xfId="0" quotePrefix="1" applyFont="1"/>
    <xf numFmtId="164" fontId="25" fillId="0" borderId="0" xfId="0" applyNumberFormat="1" applyFont="1" applyAlignment="1">
      <alignment horizontal="right"/>
    </xf>
    <xf numFmtId="0" fontId="2" fillId="0" borderId="0" xfId="0" applyFont="1" applyAlignment="1">
      <alignment vertical="center"/>
    </xf>
    <xf numFmtId="0" fontId="9" fillId="0" borderId="0" xfId="0" applyFont="1" applyAlignment="1">
      <alignment horizontal="left"/>
    </xf>
    <xf numFmtId="0" fontId="9" fillId="0" borderId="1" xfId="0" applyFont="1" applyBorder="1" applyAlignment="1">
      <alignment horizontal="left"/>
    </xf>
    <xf numFmtId="0" fontId="9" fillId="0" borderId="10" xfId="0" applyFont="1" applyBorder="1" applyAlignment="1">
      <alignment horizontal="left"/>
    </xf>
    <xf numFmtId="4" fontId="10" fillId="0" borderId="7" xfId="0" applyNumberFormat="1" applyFont="1" applyBorder="1" applyAlignment="1">
      <alignment horizontal="right"/>
    </xf>
    <xf numFmtId="4" fontId="21" fillId="0" borderId="1" xfId="0" applyNumberFormat="1" applyFont="1" applyBorder="1" applyAlignment="1">
      <alignment horizontal="left"/>
    </xf>
    <xf numFmtId="0" fontId="9" fillId="0" borderId="10" xfId="0" applyFont="1" applyBorder="1" applyAlignment="1">
      <alignment horizontal="left" wrapText="1"/>
    </xf>
    <xf numFmtId="0" fontId="2" fillId="0" borderId="0" xfId="0" quotePrefix="1" applyFont="1"/>
    <xf numFmtId="4" fontId="7" fillId="0" borderId="18" xfId="0" applyNumberFormat="1" applyFont="1" applyBorder="1"/>
    <xf numFmtId="4" fontId="7" fillId="0" borderId="18" xfId="0" applyNumberFormat="1" applyFont="1" applyBorder="1" applyAlignment="1">
      <alignment horizontal="right"/>
    </xf>
    <xf numFmtId="0" fontId="27" fillId="0" borderId="0" xfId="0" applyFont="1"/>
    <xf numFmtId="0" fontId="28" fillId="0" borderId="0" xfId="0" applyFont="1"/>
    <xf numFmtId="0" fontId="27" fillId="0" borderId="2" xfId="0" applyFont="1" applyBorder="1"/>
    <xf numFmtId="4" fontId="31" fillId="0" borderId="2" xfId="0" applyNumberFormat="1" applyFont="1" applyBorder="1" applyAlignment="1">
      <alignment horizontal="left"/>
    </xf>
    <xf numFmtId="2" fontId="2" fillId="0" borderId="0" xfId="0" applyNumberFormat="1" applyFont="1"/>
    <xf numFmtId="4" fontId="32" fillId="0" borderId="2" xfId="0" applyNumberFormat="1" applyFont="1" applyBorder="1" applyAlignment="1">
      <alignment horizontal="right"/>
    </xf>
    <xf numFmtId="4" fontId="33" fillId="0" borderId="0" xfId="0" applyNumberFormat="1" applyFont="1"/>
    <xf numFmtId="4" fontId="10" fillId="0" borderId="20" xfId="0" applyNumberFormat="1" applyFont="1" applyBorder="1" applyAlignment="1">
      <alignment horizontal="right"/>
    </xf>
    <xf numFmtId="0" fontId="34" fillId="0" borderId="2" xfId="0" applyFont="1" applyBorder="1" applyAlignment="1">
      <alignment horizontal="left"/>
    </xf>
    <xf numFmtId="4" fontId="10" fillId="0" borderId="22" xfId="0" applyNumberFormat="1" applyFont="1" applyBorder="1" applyAlignment="1">
      <alignment horizontal="right"/>
    </xf>
    <xf numFmtId="0" fontId="9" fillId="0" borderId="7" xfId="0" applyFont="1" applyBorder="1" applyAlignment="1">
      <alignment horizontal="left"/>
    </xf>
    <xf numFmtId="0" fontId="9" fillId="0" borderId="6" xfId="0" applyFont="1" applyBorder="1" applyAlignment="1">
      <alignment horizontal="left" wrapText="1"/>
    </xf>
    <xf numFmtId="165" fontId="2" fillId="0" borderId="0" xfId="0" applyNumberFormat="1" applyFont="1" applyAlignment="1">
      <alignment horizontal="right"/>
    </xf>
    <xf numFmtId="0" fontId="26" fillId="0" borderId="0" xfId="0" applyFont="1" applyAlignment="1">
      <alignment horizontal="right"/>
    </xf>
    <xf numFmtId="4" fontId="20" fillId="0" borderId="0" xfId="0" applyNumberFormat="1" applyFont="1"/>
    <xf numFmtId="4" fontId="2" fillId="0" borderId="0" xfId="0" applyNumberFormat="1" applyFont="1" applyAlignment="1">
      <alignment horizontal="right"/>
    </xf>
    <xf numFmtId="0" fontId="9" fillId="0" borderId="0" xfId="0" applyFont="1" applyAlignment="1">
      <alignment horizontal="right"/>
    </xf>
  </cellXfs>
  <cellStyles count="4">
    <cellStyle name="Buena" xfId="2" xr:uid="{EFB8BCB6-144A-4FCD-B457-DFBB5F5D401C}"/>
    <cellStyle name="Normal" xfId="0" builtinId="0"/>
    <cellStyle name="Normal 2" xfId="1" xr:uid="{00000000-0005-0000-0000-000001000000}"/>
    <cellStyle name="Título 1" xfId="3" xr:uid="{DA18C68C-E39C-4BF2-94C1-AD88D72EB09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8</xdr:col>
      <xdr:colOff>990599</xdr:colOff>
      <xdr:row>0</xdr:row>
      <xdr:rowOff>43295</xdr:rowOff>
    </xdr:from>
    <xdr:to>
      <xdr:col>9</xdr:col>
      <xdr:colOff>896262</xdr:colOff>
      <xdr:row>3</xdr:row>
      <xdr:rowOff>2057</xdr:rowOff>
    </xdr:to>
    <xdr:pic>
      <xdr:nvPicPr>
        <xdr:cNvPr id="3" name="3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9524" y="43295"/>
          <a:ext cx="1182013" cy="5588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870260</xdr:colOff>
      <xdr:row>0</xdr:row>
      <xdr:rowOff>0</xdr:rowOff>
    </xdr:from>
    <xdr:to>
      <xdr:col>9</xdr:col>
      <xdr:colOff>996641</xdr:colOff>
      <xdr:row>2</xdr:row>
      <xdr:rowOff>171449</xdr:rowOff>
    </xdr:to>
    <xdr:pic>
      <xdr:nvPicPr>
        <xdr:cNvPr id="2" name="1 Imagen" descr="Logo IERMB">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9942242" y="0"/>
          <a:ext cx="1418063" cy="65583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352425</xdr:colOff>
      <xdr:row>0</xdr:row>
      <xdr:rowOff>76200</xdr:rowOff>
    </xdr:from>
    <xdr:to>
      <xdr:col>9</xdr:col>
      <xdr:colOff>815612</xdr:colOff>
      <xdr:row>2</xdr:row>
      <xdr:rowOff>66675</xdr:rowOff>
    </xdr:to>
    <xdr:pic>
      <xdr:nvPicPr>
        <xdr:cNvPr id="3" name="2 Imagen">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91650" y="76200"/>
          <a:ext cx="1910987" cy="485775"/>
        </a:xfrm>
        <a:prstGeom prst="rect">
          <a:avLst/>
        </a:prstGeom>
      </xdr:spPr>
    </xdr:pic>
    <xdr:clientData/>
  </xdr:twoCellAnchor>
  <xdr:twoCellAnchor editAs="oneCell">
    <xdr:from>
      <xdr:col>8</xdr:col>
      <xdr:colOff>990600</xdr:colOff>
      <xdr:row>28</xdr:row>
      <xdr:rowOff>190500</xdr:rowOff>
    </xdr:from>
    <xdr:to>
      <xdr:col>9</xdr:col>
      <xdr:colOff>942974</xdr:colOff>
      <xdr:row>31</xdr:row>
      <xdr:rowOff>160020</xdr:rowOff>
    </xdr:to>
    <xdr:pic>
      <xdr:nvPicPr>
        <xdr:cNvPr id="2" name="Imagen 4">
          <a:extLst>
            <a:ext uri="{FF2B5EF4-FFF2-40B4-BE49-F238E27FC236}">
              <a16:creationId xmlns:a16="http://schemas.microsoft.com/office/drawing/2014/main" id="{5B690177-10FF-4972-A031-268F9359B213}"/>
            </a:ext>
          </a:extLst>
        </xdr:cNvPr>
        <xdr:cNvPicPr>
          <a:picLocks noChangeAspect="1"/>
        </xdr:cNvPicPr>
      </xdr:nvPicPr>
      <xdr:blipFill>
        <a:blip xmlns:r="http://schemas.openxmlformats.org/officeDocument/2006/relationships" r:embed="rId2"/>
        <a:stretch>
          <a:fillRect/>
        </a:stretch>
      </xdr:blipFill>
      <xdr:spPr>
        <a:xfrm>
          <a:off x="10801350" y="7343775"/>
          <a:ext cx="1152524" cy="5981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647700</xdr:colOff>
      <xdr:row>0</xdr:row>
      <xdr:rowOff>114299</xdr:rowOff>
    </xdr:from>
    <xdr:to>
      <xdr:col>9</xdr:col>
      <xdr:colOff>1059075</xdr:colOff>
      <xdr:row>3</xdr:row>
      <xdr:rowOff>59774</xdr:rowOff>
    </xdr:to>
    <xdr:pic>
      <xdr:nvPicPr>
        <xdr:cNvPr id="3" name="Imagen 2">
          <a:extLst>
            <a:ext uri="{FF2B5EF4-FFF2-40B4-BE49-F238E27FC236}">
              <a16:creationId xmlns:a16="http://schemas.microsoft.com/office/drawing/2014/main" id="{00000000-0008-0000-0E00-00000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20200" y="114299"/>
          <a:ext cx="1611525" cy="650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1076325</xdr:colOff>
      <xdr:row>29</xdr:row>
      <xdr:rowOff>47625</xdr:rowOff>
    </xdr:from>
    <xdr:to>
      <xdr:col>9</xdr:col>
      <xdr:colOff>1028699</xdr:colOff>
      <xdr:row>32</xdr:row>
      <xdr:rowOff>36195</xdr:rowOff>
    </xdr:to>
    <xdr:pic>
      <xdr:nvPicPr>
        <xdr:cNvPr id="5" name="Imagen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2"/>
        <a:stretch>
          <a:fillRect/>
        </a:stretch>
      </xdr:blipFill>
      <xdr:spPr>
        <a:xfrm>
          <a:off x="9648825" y="6629400"/>
          <a:ext cx="1152524" cy="59817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uan Carlos Migoya Martínez" id="{B131B467-5A9D-469D-A1A1-D58657E51783}" userId="S::0000629@uab.cat::571e78bb-bbac-4d6c-acb2-f2904afccb11"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7" dT="2022-02-03T10:58:38.91" personId="{B131B467-5A9D-469D-A1A1-D58657E51783}" id="{A3CC9348-0E89-4749-A20E-1B4C6026D5A2}">
    <text>Pendent d'execució</text>
  </threadedComment>
</ThreadedComments>
</file>

<file path=xl/threadedComments/threadedComment2.xml><?xml version="1.0" encoding="utf-8"?>
<ThreadedComments xmlns="http://schemas.microsoft.com/office/spreadsheetml/2018/threadedcomments" xmlns:x="http://schemas.openxmlformats.org/spreadsheetml/2006/main">
  <threadedComment ref="G7" dT="2022-02-03T13:07:27.66" personId="{B131B467-5A9D-469D-A1A1-D58657E51783}" id="{A15D2058-3CBE-4906-930B-24EF684E06AB}">
    <text>RC 2021 + Pendent d'execució (TC cap. 2 + PLIA/Mollet)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 Id="rId4" Type="http://schemas.microsoft.com/office/2017/10/relationships/threadedComment" Target="../threadedComments/threadedComment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 Id="rId4" Type="http://schemas.microsoft.com/office/2017/10/relationships/threadedComment" Target="../threadedComments/threadedComment2.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34"/>
  <sheetViews>
    <sheetView showGridLines="0" tabSelected="1" showRuler="0" view="pageLayout" zoomScale="115" zoomScaleNormal="100" zoomScalePageLayoutView="115" workbookViewId="0">
      <selection activeCell="B2" sqref="B2"/>
    </sheetView>
  </sheetViews>
  <sheetFormatPr defaultColWidth="11.42578125" defaultRowHeight="16.5" x14ac:dyDescent="0.3"/>
  <cols>
    <col min="1" max="1" width="7" style="1" customWidth="1"/>
    <col min="2" max="2" width="10.7109375" style="1" customWidth="1"/>
    <col min="3" max="3" width="39.140625" style="1" bestFit="1" customWidth="1"/>
    <col min="4" max="4" width="19.42578125" style="1" customWidth="1"/>
    <col min="5" max="5" width="16.42578125" style="1" customWidth="1"/>
    <col min="6" max="6" width="18" style="1" bestFit="1" customWidth="1"/>
    <col min="7" max="7" width="18.28515625" style="1" customWidth="1"/>
    <col min="8" max="8" width="16.7109375" style="1" customWidth="1"/>
    <col min="9" max="9" width="17.85546875" style="1" customWidth="1"/>
    <col min="10" max="10" width="18.85546875" style="1" bestFit="1" customWidth="1"/>
    <col min="11" max="16384" width="11.42578125" style="1"/>
  </cols>
  <sheetData>
    <row r="1" spans="2:10" ht="17.25" thickBot="1" x14ac:dyDescent="0.35"/>
    <row r="2" spans="2:10" ht="21.75" thickBot="1" x14ac:dyDescent="0.45">
      <c r="B2" s="2" t="s">
        <v>198</v>
      </c>
      <c r="C2" s="3"/>
      <c r="D2" s="3"/>
      <c r="E2" s="3"/>
      <c r="F2" s="3"/>
      <c r="G2" s="4"/>
    </row>
    <row r="4" spans="2:10" ht="21" x14ac:dyDescent="0.4">
      <c r="B4" s="5" t="s">
        <v>0</v>
      </c>
    </row>
    <row r="5" spans="2:10" ht="17.25" thickBot="1" x14ac:dyDescent="0.35"/>
    <row r="6" spans="2:10" s="13" customFormat="1" ht="52.5" customHeight="1" thickBot="1" x14ac:dyDescent="0.3">
      <c r="B6" s="6" t="s">
        <v>1</v>
      </c>
      <c r="C6" s="7" t="s">
        <v>2</v>
      </c>
      <c r="D6" s="8" t="s">
        <v>3</v>
      </c>
      <c r="E6" s="8" t="s">
        <v>4</v>
      </c>
      <c r="F6" s="8" t="s">
        <v>5</v>
      </c>
      <c r="G6" s="9" t="s">
        <v>189</v>
      </c>
      <c r="H6" s="8" t="s">
        <v>6</v>
      </c>
      <c r="I6" s="10" t="s">
        <v>7</v>
      </c>
      <c r="J6" s="11" t="s">
        <v>8</v>
      </c>
    </row>
    <row r="7" spans="2:10" x14ac:dyDescent="0.3">
      <c r="B7" s="14"/>
      <c r="C7" s="15"/>
      <c r="D7" s="16"/>
      <c r="E7" s="16"/>
      <c r="F7" s="16"/>
      <c r="G7" s="17"/>
      <c r="I7" s="18"/>
      <c r="J7" s="18"/>
    </row>
    <row r="8" spans="2:10" x14ac:dyDescent="0.3">
      <c r="B8" s="19">
        <v>3</v>
      </c>
      <c r="C8" s="20" t="s">
        <v>10</v>
      </c>
      <c r="D8" s="21">
        <f>'Resum IERMB'!D8+'Resum OHB'!D8+'Resum IIAB'!D8</f>
        <v>611394.98</v>
      </c>
      <c r="E8" s="21">
        <f>'Resum IERMB'!E8+'Resum OHB'!E8+'Resum IIAB'!E8</f>
        <v>169488.05000000002</v>
      </c>
      <c r="F8" s="21">
        <f>'Resum IERMB'!F8+'Resum OHB'!F8+'Resum IIAB'!F8</f>
        <v>780883.03</v>
      </c>
      <c r="G8" s="21">
        <f>'Resum IERMB'!G8+'Resum OHB'!G8+'Resum IIAB'!G8</f>
        <v>371648.61</v>
      </c>
      <c r="H8" s="21">
        <f>'Resum IERMB'!H8+'Resum OHB'!H8+'Resum IIAB'!H8</f>
        <v>15242.800000000001</v>
      </c>
      <c r="I8" s="21">
        <f>'Resum IERMB'!I8+'Resum OHB'!I8+'Resum IIAB'!I8</f>
        <v>356405.81000000006</v>
      </c>
      <c r="J8" s="21">
        <f>'Resum IERMB'!J8+'Resum OHB'!J8+'Resum IIAB'!J8</f>
        <v>-409234.42</v>
      </c>
    </row>
    <row r="9" spans="2:10" x14ac:dyDescent="0.3">
      <c r="B9" s="19">
        <v>4</v>
      </c>
      <c r="C9" s="20" t="s">
        <v>11</v>
      </c>
      <c r="D9" s="21">
        <f>'Resum IERMB'!D9+'Resum OHB'!D9+'Resum IIAB'!D9</f>
        <v>3006944.16</v>
      </c>
      <c r="E9" s="21">
        <f>'Resum IERMB'!E9+'Resum OHB'!E9+'Resum IIAB'!E9</f>
        <v>45643.5</v>
      </c>
      <c r="F9" s="21">
        <f>'Resum IERMB'!F9+'Resum OHB'!F9+'Resum IIAB'!F9</f>
        <v>3052587.66</v>
      </c>
      <c r="G9" s="21">
        <f>'Resum IERMB'!G9+'Resum OHB'!G9+'Resum IIAB'!G9</f>
        <v>1580274.47</v>
      </c>
      <c r="H9" s="21">
        <f>'Resum IERMB'!H9+'Resum OHB'!H9+'Resum IIAB'!H9</f>
        <v>510000.00000000012</v>
      </c>
      <c r="I9" s="21">
        <f>'Resum IERMB'!I9+'Resum OHB'!I9+'Resum IIAB'!I9</f>
        <v>1070274.47</v>
      </c>
      <c r="J9" s="21">
        <f>'Resum IERMB'!J9+'Resum OHB'!J9+'Resum IIAB'!J9</f>
        <v>-1472313.19</v>
      </c>
    </row>
    <row r="10" spans="2:10" x14ac:dyDescent="0.3">
      <c r="B10" s="19">
        <v>5</v>
      </c>
      <c r="C10" s="20" t="s">
        <v>12</v>
      </c>
      <c r="D10" s="21">
        <f>'Resum IERMB'!D10+'Resum OHB'!D10+'Resum IIAB'!D10</f>
        <v>30</v>
      </c>
      <c r="E10" s="21">
        <f>'Resum IERMB'!E10+'Resum OHB'!E10+'Resum IIAB'!E10</f>
        <v>0</v>
      </c>
      <c r="F10" s="21">
        <f>'Resum IERMB'!F10+'Resum OHB'!F10+'Resum IIAB'!F10</f>
        <v>30</v>
      </c>
      <c r="G10" s="21">
        <f>'Resum IERMB'!G10+'Resum OHB'!G10+'Resum IIAB'!G10</f>
        <v>0</v>
      </c>
      <c r="H10" s="21">
        <f>'Resum IERMB'!H10+'Resum OHB'!H10+'Resum IIAB'!H10</f>
        <v>0</v>
      </c>
      <c r="I10" s="21">
        <f>'Resum IERMB'!I10+'Resum OHB'!I10+'Resum IIAB'!I10</f>
        <v>0</v>
      </c>
      <c r="J10" s="21">
        <f>'Resum IERMB'!J10+'Resum OHB'!J10+'Resum IIAB'!J10</f>
        <v>-30</v>
      </c>
    </row>
    <row r="11" spans="2:10" x14ac:dyDescent="0.3">
      <c r="B11" s="19">
        <v>8</v>
      </c>
      <c r="C11" s="20" t="s">
        <v>13</v>
      </c>
      <c r="D11" s="21">
        <f>'Resum IERMB'!D11+'Resum OHB'!D11+'Resum IIAB'!D11</f>
        <v>0</v>
      </c>
      <c r="E11" s="21">
        <f>'Resum IERMB'!E11+'Resum OHB'!E11+'Resum IIAB'!E11</f>
        <v>591730.81999999995</v>
      </c>
      <c r="F11" s="21">
        <f>'Resum IERMB'!F11+'Resum OHB'!F11+'Resum IIAB'!F11</f>
        <v>591730.81999999995</v>
      </c>
      <c r="G11" s="21">
        <f>'Resum IERMB'!G11+'Resum OHB'!G11+'Resum IIAB'!G11</f>
        <v>0</v>
      </c>
      <c r="H11" s="21">
        <f>'Resum IERMB'!H11+'Resum OHB'!H11+'Resum IIAB'!H11</f>
        <v>0</v>
      </c>
      <c r="I11" s="21">
        <f>'Resum IERMB'!I11+'Resum OHB'!I11+'Resum IIAB'!I11</f>
        <v>0</v>
      </c>
      <c r="J11" s="21">
        <f>'Resum IERMB'!J11+'Resum OHB'!J11+'Resum IIAB'!J11</f>
        <v>-591730.81999999995</v>
      </c>
    </row>
    <row r="12" spans="2:10" x14ac:dyDescent="0.3">
      <c r="C12" s="22"/>
    </row>
    <row r="13" spans="2:10" s="26" customFormat="1" ht="21" x14ac:dyDescent="0.4">
      <c r="B13" s="23" t="s">
        <v>14</v>
      </c>
      <c r="C13" s="24"/>
      <c r="D13" s="25">
        <f>SUM(D8:D12)</f>
        <v>3618369.14</v>
      </c>
      <c r="E13" s="25">
        <f t="shared" ref="E13:J13" si="0">SUM(E8:E12)</f>
        <v>806862.37</v>
      </c>
      <c r="F13" s="25">
        <f t="shared" si="0"/>
        <v>4425231.5100000007</v>
      </c>
      <c r="G13" s="25">
        <f t="shared" si="0"/>
        <v>1951923.08</v>
      </c>
      <c r="H13" s="25">
        <f t="shared" si="0"/>
        <v>525242.80000000016</v>
      </c>
      <c r="I13" s="25">
        <f t="shared" si="0"/>
        <v>1426680.28</v>
      </c>
      <c r="J13" s="25">
        <f t="shared" si="0"/>
        <v>-2473308.4299999997</v>
      </c>
    </row>
    <row r="14" spans="2:10" x14ac:dyDescent="0.3">
      <c r="B14" s="27"/>
    </row>
    <row r="15" spans="2:10" x14ac:dyDescent="0.3">
      <c r="B15" s="27"/>
    </row>
    <row r="16" spans="2:10" ht="21" x14ac:dyDescent="0.4">
      <c r="B16" s="5" t="s">
        <v>15</v>
      </c>
      <c r="I16" s="30"/>
    </row>
    <row r="17" spans="2:10" ht="17.25" thickBot="1" x14ac:dyDescent="0.35"/>
    <row r="18" spans="2:10" s="13" customFormat="1" ht="51.75" customHeight="1" thickBot="1" x14ac:dyDescent="0.3">
      <c r="B18" s="6" t="s">
        <v>1</v>
      </c>
      <c r="C18" s="7" t="s">
        <v>2</v>
      </c>
      <c r="D18" s="8" t="s">
        <v>3</v>
      </c>
      <c r="E18" s="8" t="s">
        <v>4</v>
      </c>
      <c r="F18" s="8" t="s">
        <v>5</v>
      </c>
      <c r="G18" s="9" t="s">
        <v>186</v>
      </c>
      <c r="H18" s="8" t="s">
        <v>16</v>
      </c>
      <c r="I18" s="10" t="s">
        <v>17</v>
      </c>
      <c r="J18" s="11" t="s">
        <v>8</v>
      </c>
    </row>
    <row r="19" spans="2:10" x14ac:dyDescent="0.3">
      <c r="B19" s="14"/>
      <c r="C19" s="15"/>
      <c r="D19" s="28"/>
      <c r="E19" s="28"/>
      <c r="F19" s="28"/>
    </row>
    <row r="20" spans="2:10" x14ac:dyDescent="0.3">
      <c r="B20" s="19">
        <v>1</v>
      </c>
      <c r="C20" s="20" t="s">
        <v>20</v>
      </c>
      <c r="D20" s="29">
        <f>'Resum IERMB'!D20+'Resum OHB'!D20+'Resum IIAB'!D20</f>
        <v>2735231.45</v>
      </c>
      <c r="E20" s="29">
        <f>'Resum IERMB'!E20+'Resum OHB'!E20+'Resum IIAB'!E20</f>
        <v>353528.14</v>
      </c>
      <c r="F20" s="29">
        <f>'Resum IERMB'!F20+'Resum OHB'!F20+'Resum IIAB'!F20</f>
        <v>3088759.5899999994</v>
      </c>
      <c r="G20" s="29">
        <f>'Resum IERMB'!G20+'Resum OHB'!G20+'Resum IIAB'!G20</f>
        <v>1729734.39</v>
      </c>
      <c r="H20" s="29">
        <f>'Resum IERMB'!H20+'Resum OHB'!H20+'Resum IIAB'!H20</f>
        <v>0</v>
      </c>
      <c r="I20" s="29">
        <f>'Resum IERMB'!I20+'Resum OHB'!I20+'Resum IIAB'!I20</f>
        <v>1729734.39</v>
      </c>
      <c r="J20" s="29">
        <f>'Resum IERMB'!J20+'Resum OHB'!J20+'Resum IIAB'!J20</f>
        <v>1359025.1999999997</v>
      </c>
    </row>
    <row r="21" spans="2:10" x14ac:dyDescent="0.3">
      <c r="B21" s="19">
        <v>2</v>
      </c>
      <c r="C21" s="20" t="s">
        <v>21</v>
      </c>
      <c r="D21" s="29">
        <f>'Resum IERMB'!D21+'Resum OHB'!D21+'Resum IIAB'!D21</f>
        <v>856207.69</v>
      </c>
      <c r="E21" s="29">
        <f>'Resum IERMB'!E21+'Resum OHB'!E21+'Resum IIAB'!E21</f>
        <v>372341.63000000006</v>
      </c>
      <c r="F21" s="29">
        <f>'Resum IERMB'!F21+'Resum OHB'!F21+'Resum IIAB'!F21</f>
        <v>1228549.32</v>
      </c>
      <c r="G21" s="29">
        <f>'Resum IERMB'!G21+'Resum OHB'!G21+'Resum IIAB'!G21</f>
        <v>299903.35999999999</v>
      </c>
      <c r="H21" s="29">
        <f>'Resum IERMB'!H21+'Resum OHB'!H21+'Resum IIAB'!H21</f>
        <v>27969.049999999988</v>
      </c>
      <c r="I21" s="29">
        <f>'Resum IERMB'!I21+'Resum OHB'!I21+'Resum IIAB'!I21</f>
        <v>271934.31</v>
      </c>
      <c r="J21" s="29">
        <f>'Resum IERMB'!J21+'Resum OHB'!J21+'Resum IIAB'!J21</f>
        <v>928645.95999999985</v>
      </c>
    </row>
    <row r="22" spans="2:10" x14ac:dyDescent="0.3">
      <c r="B22" s="19">
        <v>3</v>
      </c>
      <c r="C22" s="20" t="s">
        <v>22</v>
      </c>
      <c r="D22" s="29">
        <f>'Resum IERMB'!D22+'Resum OHB'!D22+'Resum IIAB'!D22</f>
        <v>430</v>
      </c>
      <c r="E22" s="29">
        <f>'Resum IERMB'!E22+'Resum OHB'!E22+'Resum IIAB'!E22</f>
        <v>0</v>
      </c>
      <c r="F22" s="29">
        <f>'Resum IERMB'!F22+'Resum OHB'!F22+'Resum IIAB'!F22</f>
        <v>430</v>
      </c>
      <c r="G22" s="29">
        <f>'Resum IERMB'!G22+'Resum OHB'!G22+'Resum IIAB'!G22</f>
        <v>104.18</v>
      </c>
      <c r="H22" s="29">
        <f>'Resum IERMB'!H22+'Resum OHB'!H22+'Resum IIAB'!H22</f>
        <v>0</v>
      </c>
      <c r="I22" s="29">
        <f>'Resum IERMB'!I22+'Resum OHB'!I22+'Resum IIAB'!I22</f>
        <v>104.18</v>
      </c>
      <c r="J22" s="29">
        <f>'Resum IERMB'!J22+'Resum OHB'!J22+'Resum IIAB'!J22</f>
        <v>325.82</v>
      </c>
    </row>
    <row r="23" spans="2:10" x14ac:dyDescent="0.3">
      <c r="B23" s="19">
        <v>4</v>
      </c>
      <c r="C23" s="20" t="s">
        <v>23</v>
      </c>
      <c r="D23" s="29">
        <f>'Resum IERMB'!D23+'Resum OHB'!D23+'Resum IIAB'!D23</f>
        <v>0</v>
      </c>
      <c r="E23" s="29">
        <f>'Resum IERMB'!E23+'Resum OHB'!E23+'Resum IIAB'!E23</f>
        <v>57649.01</v>
      </c>
      <c r="F23" s="29">
        <f>'Resum IERMB'!F23+'Resum OHB'!F23+'Resum IIAB'!F23</f>
        <v>57649.01</v>
      </c>
      <c r="G23" s="29">
        <f>'Resum IERMB'!G23+'Resum OHB'!G23+'Resum IIAB'!G23</f>
        <v>10404.01</v>
      </c>
      <c r="H23" s="29">
        <f>'Resum IERMB'!H23+'Resum OHB'!H23+'Resum IIAB'!H23</f>
        <v>0</v>
      </c>
      <c r="I23" s="29">
        <f>'Resum IERMB'!I23+'Resum OHB'!I23+'Resum IIAB'!I23</f>
        <v>10404.01</v>
      </c>
      <c r="J23" s="29">
        <f>'Resum IERMB'!J23+'Resum OHB'!J23+'Resum IIAB'!J23</f>
        <v>47245</v>
      </c>
    </row>
    <row r="24" spans="2:10" x14ac:dyDescent="0.3">
      <c r="B24" s="19">
        <v>6</v>
      </c>
      <c r="C24" s="20" t="s">
        <v>24</v>
      </c>
      <c r="D24" s="29">
        <f>'Resum IERMB'!D24+'Resum OHB'!D24+'Resum IIAB'!D24</f>
        <v>26500</v>
      </c>
      <c r="E24" s="29">
        <f>'Resum IERMB'!E24+'Resum OHB'!E24+'Resum IIAB'!E24</f>
        <v>23343.59</v>
      </c>
      <c r="F24" s="29">
        <f>'Resum IERMB'!F24+'Resum OHB'!F24+'Resum IIAB'!F24</f>
        <v>49843.590000000004</v>
      </c>
      <c r="G24" s="29">
        <f>'Resum IERMB'!G24+'Resum OHB'!G24+'Resum IIAB'!G24</f>
        <v>25079.34</v>
      </c>
      <c r="H24" s="29">
        <f>'Resum IERMB'!H24+'Resum OHB'!H24+'Resum IIAB'!H24</f>
        <v>2301.0700000000006</v>
      </c>
      <c r="I24" s="29">
        <f>'Resum IERMB'!I24+'Resum OHB'!I24+'Resum IIAB'!I24</f>
        <v>22778.27</v>
      </c>
      <c r="J24" s="29">
        <f>'Resum IERMB'!J24+'Resum OHB'!J24+'Resum IIAB'!J24</f>
        <v>24764.25</v>
      </c>
    </row>
    <row r="26" spans="2:10" s="26" customFormat="1" ht="21" x14ac:dyDescent="0.4">
      <c r="B26" s="23" t="s">
        <v>25</v>
      </c>
      <c r="C26" s="24"/>
      <c r="D26" s="25">
        <f>SUM(D20:D25)</f>
        <v>3618369.14</v>
      </c>
      <c r="E26" s="25">
        <f t="shared" ref="E26:J26" si="1">SUM(E20:E25)</f>
        <v>806862.37</v>
      </c>
      <c r="F26" s="25">
        <f>SUM(F20:F25)</f>
        <v>4425231.5099999988</v>
      </c>
      <c r="G26" s="25">
        <f t="shared" si="1"/>
        <v>2065225.28</v>
      </c>
      <c r="H26" s="25">
        <f t="shared" si="1"/>
        <v>30270.119999999988</v>
      </c>
      <c r="I26" s="25">
        <f t="shared" si="1"/>
        <v>2034955.16</v>
      </c>
      <c r="J26" s="25">
        <f t="shared" si="1"/>
        <v>2360006.2299999995</v>
      </c>
    </row>
    <row r="28" spans="2:10" x14ac:dyDescent="0.3">
      <c r="C28" s="15" t="s">
        <v>26</v>
      </c>
      <c r="D28" s="30">
        <v>0</v>
      </c>
      <c r="E28" s="30">
        <v>0</v>
      </c>
      <c r="F28" s="30">
        <v>0</v>
      </c>
      <c r="G28" s="30">
        <v>-113302.2</v>
      </c>
      <c r="H28" s="30">
        <v>494972.68</v>
      </c>
      <c r="I28" s="30">
        <v>-608274.88</v>
      </c>
      <c r="J28" s="30">
        <v>-113302.2</v>
      </c>
    </row>
    <row r="29" spans="2:10" ht="7.5" customHeight="1" x14ac:dyDescent="0.3">
      <c r="C29" s="31"/>
      <c r="D29" s="30"/>
    </row>
    <row r="30" spans="2:10" x14ac:dyDescent="0.3">
      <c r="D30" s="30"/>
    </row>
    <row r="32" spans="2:10" x14ac:dyDescent="0.3">
      <c r="D32" s="141"/>
    </row>
    <row r="34" spans="3:3" x14ac:dyDescent="0.3">
      <c r="C34" s="62"/>
    </row>
  </sheetData>
  <pageMargins left="0.31496062992125984" right="0.31496062992125984" top="0.74803149606299213" bottom="0.55118110236220474" header="0.31496062992125984" footer="0.31496062992125984"/>
  <pageSetup paperSize="9" scale="77" orientation="landscape" r:id="rId1"/>
  <headerFooter>
    <oddFooter>&amp;CSeguiment pressupostari 2023</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6"/>
  <sheetViews>
    <sheetView showGridLines="0" view="pageLayout" zoomScaleNormal="100" workbookViewId="0">
      <selection activeCell="B3" sqref="B3"/>
    </sheetView>
  </sheetViews>
  <sheetFormatPr defaultColWidth="11.42578125" defaultRowHeight="16.5" x14ac:dyDescent="0.3"/>
  <cols>
    <col min="1" max="1" width="1.85546875" style="1" customWidth="1"/>
    <col min="2" max="2" width="11.5703125" style="1" customWidth="1"/>
    <col min="3" max="3" width="2.85546875" style="1" customWidth="1"/>
    <col min="4" max="4" width="47.140625" style="1" customWidth="1"/>
    <col min="5" max="5" width="24" style="1" customWidth="1"/>
    <col min="6" max="6" width="14.28515625" style="1" bestFit="1" customWidth="1"/>
    <col min="7" max="7" width="14" style="1" bestFit="1" customWidth="1"/>
    <col min="8" max="8" width="14.28515625" style="1" bestFit="1" customWidth="1"/>
    <col min="9" max="9" width="15" style="1" customWidth="1"/>
    <col min="10" max="10" width="14.140625" style="1" customWidth="1"/>
    <col min="11" max="11" width="13.85546875" style="1" customWidth="1"/>
    <col min="12" max="12" width="15" style="1" bestFit="1" customWidth="1"/>
    <col min="13" max="13" width="12.5703125" style="1" customWidth="1"/>
    <col min="14" max="16384" width="11.42578125" style="1"/>
  </cols>
  <sheetData>
    <row r="1" spans="1:12" ht="21" x14ac:dyDescent="0.4">
      <c r="A1" s="32" t="s">
        <v>144</v>
      </c>
    </row>
    <row r="2" spans="1:12" ht="17.25" thickBot="1" x14ac:dyDescent="0.35"/>
    <row r="3" spans="1:12" s="37" customFormat="1" ht="19.5" thickBot="1" x14ac:dyDescent="0.4">
      <c r="A3" s="33" t="s">
        <v>29</v>
      </c>
      <c r="B3" s="34"/>
      <c r="C3" s="34"/>
      <c r="D3" s="34"/>
      <c r="E3" s="34"/>
      <c r="F3" s="35">
        <f t="shared" ref="F3:L3" si="0">F7</f>
        <v>138808.72</v>
      </c>
      <c r="G3" s="35">
        <f t="shared" si="0"/>
        <v>7467.1</v>
      </c>
      <c r="H3" s="35">
        <f t="shared" si="0"/>
        <v>146275.82</v>
      </c>
      <c r="I3" s="35">
        <f t="shared" si="0"/>
        <v>92347.360000000015</v>
      </c>
      <c r="J3" s="35">
        <f t="shared" si="0"/>
        <v>0</v>
      </c>
      <c r="K3" s="35">
        <f t="shared" si="0"/>
        <v>92347.360000000015</v>
      </c>
      <c r="L3" s="35">
        <f t="shared" si="0"/>
        <v>-53928.46</v>
      </c>
    </row>
    <row r="4" spans="1:12" ht="17.25" thickBot="1" x14ac:dyDescent="0.35"/>
    <row r="5" spans="1:12" s="13" customFormat="1" ht="50.25" thickBot="1" x14ac:dyDescent="0.3">
      <c r="A5" s="67"/>
      <c r="B5" s="6" t="s">
        <v>30</v>
      </c>
      <c r="C5" s="68"/>
      <c r="D5" s="69" t="s">
        <v>31</v>
      </c>
      <c r="E5" s="90"/>
      <c r="F5" s="91" t="s">
        <v>32</v>
      </c>
      <c r="G5" s="8" t="s">
        <v>4</v>
      </c>
      <c r="H5" s="8" t="s">
        <v>5</v>
      </c>
      <c r="I5" s="9" t="s">
        <v>189</v>
      </c>
      <c r="J5" s="8" t="s">
        <v>6</v>
      </c>
      <c r="K5" s="10" t="s">
        <v>7</v>
      </c>
      <c r="L5" s="11" t="s">
        <v>8</v>
      </c>
    </row>
    <row r="6" spans="1:12" x14ac:dyDescent="0.3">
      <c r="B6" s="14"/>
      <c r="C6" s="15"/>
      <c r="D6" s="71"/>
      <c r="E6" s="71"/>
      <c r="F6" s="16"/>
    </row>
    <row r="7" spans="1:12" ht="17.25" thickBot="1" x14ac:dyDescent="0.35">
      <c r="B7" s="46">
        <v>3</v>
      </c>
      <c r="C7" s="47" t="s">
        <v>10</v>
      </c>
      <c r="D7" s="48"/>
      <c r="E7" s="48"/>
      <c r="F7" s="50">
        <f>F8</f>
        <v>138808.72</v>
      </c>
      <c r="G7" s="50">
        <f t="shared" ref="G7:L7" si="1">G8</f>
        <v>7467.1</v>
      </c>
      <c r="H7" s="50">
        <f t="shared" si="1"/>
        <v>146275.82</v>
      </c>
      <c r="I7" s="50">
        <f t="shared" si="1"/>
        <v>92347.360000000015</v>
      </c>
      <c r="J7" s="50">
        <f t="shared" si="1"/>
        <v>0</v>
      </c>
      <c r="K7" s="50">
        <f t="shared" si="1"/>
        <v>92347.360000000015</v>
      </c>
      <c r="L7" s="50">
        <f t="shared" si="1"/>
        <v>-53928.46</v>
      </c>
    </row>
    <row r="8" spans="1:12" ht="17.25" thickTop="1" x14ac:dyDescent="0.3">
      <c r="B8" s="74">
        <v>39901</v>
      </c>
      <c r="C8" s="75" t="s">
        <v>34</v>
      </c>
      <c r="D8" s="76"/>
      <c r="E8" s="76"/>
      <c r="F8" s="77">
        <f>SUM(F9:F12)</f>
        <v>138808.72</v>
      </c>
      <c r="G8" s="111">
        <f>SUM(G9:G12)</f>
        <v>7467.1</v>
      </c>
      <c r="H8" s="77">
        <f>SUM(H9:H12)</f>
        <v>146275.82</v>
      </c>
      <c r="I8" s="77">
        <f t="shared" ref="I8:K8" si="2">SUM(I9:I12)</f>
        <v>92347.360000000015</v>
      </c>
      <c r="J8" s="77">
        <f t="shared" si="2"/>
        <v>0</v>
      </c>
      <c r="K8" s="77">
        <f t="shared" si="2"/>
        <v>92347.360000000015</v>
      </c>
      <c r="L8" s="77">
        <f>SUM(L9:L12)</f>
        <v>-53928.46</v>
      </c>
    </row>
    <row r="9" spans="1:12" x14ac:dyDescent="0.3">
      <c r="B9" s="96"/>
      <c r="C9" s="81"/>
      <c r="D9" s="112" t="s">
        <v>175</v>
      </c>
      <c r="E9" s="92" t="s">
        <v>145</v>
      </c>
      <c r="F9" s="54">
        <v>113808.72</v>
      </c>
      <c r="G9" s="113"/>
      <c r="H9" s="55">
        <f t="shared" ref="H9:H11" si="3">F9+G9</f>
        <v>113808.72</v>
      </c>
      <c r="I9" s="55">
        <f>28452.18+28452.18</f>
        <v>56904.36</v>
      </c>
      <c r="J9" s="55">
        <f t="shared" ref="J9:J10" si="4">I9-K9</f>
        <v>0</v>
      </c>
      <c r="K9" s="55">
        <f>28452.18*2</f>
        <v>56904.36</v>
      </c>
      <c r="L9" s="55">
        <f t="shared" ref="L9:L11" si="5">I9-H9</f>
        <v>-56904.36</v>
      </c>
    </row>
    <row r="10" spans="1:12" x14ac:dyDescent="0.3">
      <c r="B10" s="96"/>
      <c r="C10" s="53"/>
      <c r="D10" s="92" t="s">
        <v>176</v>
      </c>
      <c r="E10" s="92" t="s">
        <v>145</v>
      </c>
      <c r="F10" s="114">
        <v>25000</v>
      </c>
      <c r="G10" s="113"/>
      <c r="H10" s="55">
        <f t="shared" si="3"/>
        <v>25000</v>
      </c>
      <c r="I10" s="55">
        <v>27975.9</v>
      </c>
      <c r="J10" s="55">
        <f t="shared" si="4"/>
        <v>0</v>
      </c>
      <c r="K10" s="55">
        <v>27975.9</v>
      </c>
      <c r="L10" s="55">
        <f t="shared" si="5"/>
        <v>2975.9000000000015</v>
      </c>
    </row>
    <row r="11" spans="1:12" x14ac:dyDescent="0.3">
      <c r="B11" s="96"/>
      <c r="D11" s="92" t="s">
        <v>197</v>
      </c>
      <c r="E11" s="144" t="s">
        <v>145</v>
      </c>
      <c r="F11" s="145">
        <v>0</v>
      </c>
      <c r="G11" s="55">
        <v>7467.1</v>
      </c>
      <c r="H11" s="55">
        <f t="shared" si="3"/>
        <v>7467.1</v>
      </c>
      <c r="I11" s="146">
        <v>7467.1</v>
      </c>
      <c r="J11" s="30">
        <f>I11-K11</f>
        <v>0</v>
      </c>
      <c r="K11" s="147">
        <v>7467.1</v>
      </c>
      <c r="L11" s="55">
        <f t="shared" si="5"/>
        <v>0</v>
      </c>
    </row>
    <row r="12" spans="1:12" ht="15.75" customHeight="1" x14ac:dyDescent="0.3">
      <c r="B12" s="115"/>
      <c r="G12" s="51"/>
    </row>
    <row r="13" spans="1:12" x14ac:dyDescent="0.3">
      <c r="G13" s="51"/>
    </row>
    <row r="14" spans="1:12" x14ac:dyDescent="0.3">
      <c r="G14" s="51"/>
    </row>
    <row r="15" spans="1:12" x14ac:dyDescent="0.3">
      <c r="D15" s="94" t="s">
        <v>146</v>
      </c>
      <c r="G15" s="51"/>
    </row>
    <row r="16" spans="1:12" ht="17.25" thickBot="1" x14ac:dyDescent="0.35">
      <c r="G16" s="51"/>
    </row>
    <row r="17" spans="2:12" ht="19.5" thickBot="1" x14ac:dyDescent="0.4">
      <c r="B17" s="33" t="s">
        <v>44</v>
      </c>
      <c r="C17" s="34"/>
      <c r="D17" s="34"/>
      <c r="E17" s="34"/>
      <c r="F17" s="35">
        <f>F21</f>
        <v>341426.16000000003</v>
      </c>
      <c r="G17" s="35">
        <f t="shared" ref="G17:L17" si="6">G21</f>
        <v>0</v>
      </c>
      <c r="H17" s="35">
        <f t="shared" si="6"/>
        <v>341426.16000000003</v>
      </c>
      <c r="I17" s="35">
        <f t="shared" si="6"/>
        <v>130713.92000000001</v>
      </c>
      <c r="J17" s="35">
        <f t="shared" si="6"/>
        <v>0</v>
      </c>
      <c r="K17" s="35">
        <f t="shared" si="6"/>
        <v>130713.92000000001</v>
      </c>
      <c r="L17" s="35">
        <f t="shared" si="6"/>
        <v>-210712.24000000002</v>
      </c>
    </row>
    <row r="18" spans="2:12" ht="17.25" thickBot="1" x14ac:dyDescent="0.35"/>
    <row r="19" spans="2:12" ht="50.25" thickBot="1" x14ac:dyDescent="0.35">
      <c r="B19" s="6" t="s">
        <v>30</v>
      </c>
      <c r="C19" s="116"/>
      <c r="D19" s="69" t="s">
        <v>31</v>
      </c>
      <c r="E19" s="70"/>
      <c r="F19" s="43" t="s">
        <v>45</v>
      </c>
      <c r="G19" s="8" t="s">
        <v>4</v>
      </c>
      <c r="H19" s="8" t="s">
        <v>5</v>
      </c>
      <c r="I19" s="9" t="s">
        <v>189</v>
      </c>
      <c r="J19" s="8" t="s">
        <v>6</v>
      </c>
      <c r="K19" s="10" t="s">
        <v>7</v>
      </c>
      <c r="L19" s="11" t="s">
        <v>8</v>
      </c>
    </row>
    <row r="21" spans="2:12" ht="17.25" thickBot="1" x14ac:dyDescent="0.35">
      <c r="B21" s="46">
        <v>4</v>
      </c>
      <c r="C21" s="47" t="s">
        <v>11</v>
      </c>
      <c r="D21" s="47"/>
      <c r="E21" s="48"/>
      <c r="F21" s="50">
        <f>F22+F25+F28+F30</f>
        <v>341426.16000000003</v>
      </c>
      <c r="G21" s="50">
        <f t="shared" ref="G21" si="7">G22+G25+G28+G30</f>
        <v>0</v>
      </c>
      <c r="H21" s="50">
        <f>H22+H25+H28+H30</f>
        <v>341426.16000000003</v>
      </c>
      <c r="I21" s="50">
        <f t="shared" ref="I21:K21" si="8">I22+I25+I28+I30</f>
        <v>130713.92000000001</v>
      </c>
      <c r="J21" s="50">
        <f t="shared" si="8"/>
        <v>0</v>
      </c>
      <c r="K21" s="50">
        <f t="shared" si="8"/>
        <v>130713.92000000001</v>
      </c>
      <c r="L21" s="50">
        <f>L22+L25+L28+L30</f>
        <v>-210712.24000000002</v>
      </c>
    </row>
    <row r="22" spans="2:12" ht="17.25" thickTop="1" x14ac:dyDescent="0.3">
      <c r="B22" s="117">
        <v>45100</v>
      </c>
      <c r="C22" s="87" t="s">
        <v>194</v>
      </c>
      <c r="D22" s="88"/>
      <c r="E22" s="88"/>
      <c r="F22" s="79">
        <f>SUM(F23:F24)</f>
        <v>113808.72</v>
      </c>
      <c r="G22" s="79">
        <f>SUM(G23:G24)</f>
        <v>0</v>
      </c>
      <c r="H22" s="79">
        <f>SUM(H23:H24)</f>
        <v>113808.72</v>
      </c>
      <c r="I22" s="79">
        <f t="shared" ref="I22:L22" si="9">SUM(I23:I24)</f>
        <v>28452.18</v>
      </c>
      <c r="J22" s="79">
        <f t="shared" si="9"/>
        <v>0</v>
      </c>
      <c r="K22" s="79">
        <f t="shared" si="9"/>
        <v>28452.18</v>
      </c>
      <c r="L22" s="79">
        <f t="shared" si="9"/>
        <v>-85356.540000000008</v>
      </c>
    </row>
    <row r="23" spans="2:12" x14ac:dyDescent="0.3">
      <c r="B23" s="118"/>
      <c r="D23" s="119" t="s">
        <v>185</v>
      </c>
      <c r="E23" s="119"/>
      <c r="F23" s="84">
        <v>56904.36</v>
      </c>
      <c r="G23" s="84">
        <v>0</v>
      </c>
      <c r="H23" s="55">
        <f>F23+G23</f>
        <v>56904.36</v>
      </c>
      <c r="I23" s="84">
        <v>0</v>
      </c>
      <c r="J23" s="84">
        <f>I23-K23</f>
        <v>0</v>
      </c>
      <c r="K23" s="84">
        <v>0</v>
      </c>
      <c r="L23" s="84">
        <f>I23-H23</f>
        <v>-56904.36</v>
      </c>
    </row>
    <row r="24" spans="2:12" x14ac:dyDescent="0.3">
      <c r="B24" s="120"/>
      <c r="D24" s="121" t="s">
        <v>195</v>
      </c>
      <c r="E24" s="121"/>
      <c r="F24" s="55">
        <v>56904.36</v>
      </c>
      <c r="G24" s="55">
        <v>0</v>
      </c>
      <c r="H24" s="55">
        <f>F24+G24</f>
        <v>56904.36</v>
      </c>
      <c r="I24" s="83">
        <f>14226.09+14226.09</f>
        <v>28452.18</v>
      </c>
      <c r="J24" s="83">
        <f>I24-K24</f>
        <v>0</v>
      </c>
      <c r="K24" s="83">
        <f>14226.09+14226.09</f>
        <v>28452.18</v>
      </c>
      <c r="L24" s="83">
        <f>I24-H24</f>
        <v>-28452.18</v>
      </c>
    </row>
    <row r="25" spans="2:12" x14ac:dyDescent="0.3">
      <c r="B25" s="86">
        <v>46101</v>
      </c>
      <c r="C25" s="95" t="s">
        <v>50</v>
      </c>
      <c r="D25" s="88"/>
      <c r="E25" s="88"/>
      <c r="F25" s="79">
        <f>SUM(F26+F27)</f>
        <v>113808.72</v>
      </c>
      <c r="G25" s="79">
        <f>SUM(G26:G27)</f>
        <v>0</v>
      </c>
      <c r="H25" s="79">
        <f>SUM(H26:H27)</f>
        <v>113808.72</v>
      </c>
      <c r="I25" s="79">
        <f>SUM(I26:I27)</f>
        <v>97630.21</v>
      </c>
      <c r="J25" s="79">
        <f>SUM(J26:J27)</f>
        <v>0</v>
      </c>
      <c r="K25" s="79">
        <f>SUM(K26:K27)</f>
        <v>97630.21</v>
      </c>
      <c r="L25" s="79">
        <f t="shared" ref="L25" si="10">SUM(L26:L27)</f>
        <v>-16178.509999999995</v>
      </c>
    </row>
    <row r="26" spans="2:12" x14ac:dyDescent="0.3">
      <c r="B26" s="122"/>
      <c r="C26" s="22"/>
      <c r="D26" s="119" t="s">
        <v>178</v>
      </c>
      <c r="E26" s="119"/>
      <c r="F26" s="148">
        <v>113808.72</v>
      </c>
      <c r="G26" s="148">
        <v>0</v>
      </c>
      <c r="H26" s="135">
        <f>F26+G26</f>
        <v>113808.72</v>
      </c>
      <c r="I26" s="148">
        <v>0</v>
      </c>
      <c r="J26" s="148">
        <f>I26-K26</f>
        <v>0</v>
      </c>
      <c r="K26" s="148">
        <v>0</v>
      </c>
      <c r="L26" s="148">
        <f>I26-H26</f>
        <v>-113808.72</v>
      </c>
    </row>
    <row r="27" spans="2:12" x14ac:dyDescent="0.3">
      <c r="B27" s="122"/>
      <c r="C27" s="22"/>
      <c r="D27" s="119" t="s">
        <v>191</v>
      </c>
      <c r="E27" s="132"/>
      <c r="F27" s="150">
        <v>0</v>
      </c>
      <c r="G27" s="150">
        <v>0</v>
      </c>
      <c r="H27" s="150">
        <v>0</v>
      </c>
      <c r="I27" s="150">
        <v>97630.21</v>
      </c>
      <c r="J27" s="150">
        <f>I27-K27</f>
        <v>0</v>
      </c>
      <c r="K27" s="150">
        <v>97630.21</v>
      </c>
      <c r="L27" s="150">
        <f>I27-H27</f>
        <v>97630.21</v>
      </c>
    </row>
    <row r="28" spans="2:12" x14ac:dyDescent="0.3">
      <c r="B28" s="86">
        <v>46401</v>
      </c>
      <c r="C28" s="95" t="s">
        <v>54</v>
      </c>
      <c r="D28" s="88"/>
      <c r="E28" s="88"/>
      <c r="F28" s="79">
        <f>SUM(F29)</f>
        <v>113808.72</v>
      </c>
      <c r="G28" s="79">
        <f>SUM(G29)</f>
        <v>0</v>
      </c>
      <c r="H28" s="79">
        <f>SUM(H29)</f>
        <v>113808.72</v>
      </c>
      <c r="I28" s="79">
        <f t="shared" ref="I28:L30" si="11">SUM(I29)</f>
        <v>0</v>
      </c>
      <c r="J28" s="79">
        <f t="shared" si="11"/>
        <v>0</v>
      </c>
      <c r="K28" s="79">
        <f t="shared" si="11"/>
        <v>0</v>
      </c>
      <c r="L28" s="79">
        <f>SUM(L29)</f>
        <v>-113808.72</v>
      </c>
    </row>
    <row r="29" spans="2:12" x14ac:dyDescent="0.3">
      <c r="B29" s="122"/>
      <c r="C29" s="123"/>
      <c r="D29" s="151" t="s">
        <v>177</v>
      </c>
      <c r="E29" s="151"/>
      <c r="F29" s="148">
        <v>113808.72</v>
      </c>
      <c r="G29" s="148">
        <v>0</v>
      </c>
      <c r="H29" s="135">
        <f>F29+G29</f>
        <v>113808.72</v>
      </c>
      <c r="I29" s="148">
        <v>0</v>
      </c>
      <c r="J29" s="148">
        <f>I29-K29</f>
        <v>0</v>
      </c>
      <c r="K29" s="148">
        <v>0</v>
      </c>
      <c r="L29" s="148">
        <f>I29-H29</f>
        <v>-113808.72</v>
      </c>
    </row>
    <row r="30" spans="2:12" x14ac:dyDescent="0.3">
      <c r="B30" s="86">
        <v>48000</v>
      </c>
      <c r="C30" s="95" t="s">
        <v>196</v>
      </c>
      <c r="D30" s="152"/>
      <c r="E30" s="152"/>
      <c r="F30" s="79">
        <f>SUM(F31)</f>
        <v>0</v>
      </c>
      <c r="G30" s="79">
        <f>SUM(G31)</f>
        <v>0</v>
      </c>
      <c r="H30" s="79">
        <f>SUM(H31)</f>
        <v>0</v>
      </c>
      <c r="I30" s="79">
        <f t="shared" si="11"/>
        <v>4631.53</v>
      </c>
      <c r="J30" s="79">
        <f t="shared" si="11"/>
        <v>0</v>
      </c>
      <c r="K30" s="79">
        <f t="shared" si="11"/>
        <v>4631.53</v>
      </c>
      <c r="L30" s="79">
        <f t="shared" si="11"/>
        <v>4631.53</v>
      </c>
    </row>
    <row r="31" spans="2:12" x14ac:dyDescent="0.3">
      <c r="B31" s="122"/>
      <c r="C31" s="123"/>
      <c r="D31" s="133" t="s">
        <v>184</v>
      </c>
      <c r="E31" s="133"/>
      <c r="F31" s="148">
        <v>0</v>
      </c>
      <c r="G31" s="148">
        <v>0</v>
      </c>
      <c r="H31" s="135">
        <v>0</v>
      </c>
      <c r="I31" s="148">
        <v>4631.53</v>
      </c>
      <c r="J31" s="148">
        <f>I31-K31</f>
        <v>0</v>
      </c>
      <c r="K31" s="148">
        <v>4631.53</v>
      </c>
      <c r="L31" s="148">
        <f>I31-H31</f>
        <v>4631.53</v>
      </c>
    </row>
    <row r="32" spans="2:12" x14ac:dyDescent="0.3">
      <c r="D32" s="98"/>
      <c r="E32" s="157"/>
      <c r="F32" s="157"/>
    </row>
    <row r="33" spans="3:6" x14ac:dyDescent="0.3">
      <c r="D33" s="142"/>
    </row>
    <row r="34" spans="3:6" x14ac:dyDescent="0.3">
      <c r="E34" s="156"/>
      <c r="F34" s="156"/>
    </row>
    <row r="35" spans="3:6" x14ac:dyDescent="0.3">
      <c r="C35" s="62"/>
      <c r="E35" s="156"/>
      <c r="F35" s="156"/>
    </row>
    <row r="36" spans="3:6" x14ac:dyDescent="0.3">
      <c r="E36" s="156"/>
      <c r="F36" s="156"/>
    </row>
  </sheetData>
  <mergeCells count="4">
    <mergeCell ref="E32:F32"/>
    <mergeCell ref="E34:F34"/>
    <mergeCell ref="E35:F35"/>
    <mergeCell ref="E36:F36"/>
  </mergeCells>
  <pageMargins left="0.31496062992125984" right="0.31496062992125984" top="0.74803149606299213" bottom="0.55118110236220474" header="0.31496062992125984" footer="0.31496062992125984"/>
  <pageSetup paperSize="9" scale="75" orientation="landscape" r:id="rId1"/>
  <headerFooter>
    <oddFooter>&amp;CSeguiment pressupostari 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4"/>
  <sheetViews>
    <sheetView showGridLines="0" view="pageLayout" zoomScaleNormal="100" workbookViewId="0">
      <selection activeCell="B3" sqref="B3"/>
    </sheetView>
  </sheetViews>
  <sheetFormatPr defaultColWidth="11.42578125" defaultRowHeight="16.5" x14ac:dyDescent="0.3"/>
  <cols>
    <col min="1" max="1" width="3.42578125" style="1" customWidth="1"/>
    <col min="2" max="2" width="13.140625" style="1" customWidth="1"/>
    <col min="3" max="3" width="5.140625" style="1" customWidth="1"/>
    <col min="4" max="4" width="20.5703125" style="1" customWidth="1"/>
    <col min="5" max="5" width="19.28515625" style="1" customWidth="1"/>
    <col min="6" max="6" width="12" style="1" bestFit="1" customWidth="1"/>
    <col min="7" max="8" width="16.7109375" style="1" customWidth="1"/>
    <col min="9" max="9" width="14.85546875" style="1" customWidth="1"/>
    <col min="10" max="10" width="14.140625" style="1" customWidth="1"/>
    <col min="11" max="11" width="12.5703125" style="1" customWidth="1"/>
    <col min="12" max="12" width="13.7109375" style="1" customWidth="1"/>
    <col min="13" max="16384" width="11.42578125" style="1"/>
  </cols>
  <sheetData>
    <row r="1" spans="1:12" ht="21" x14ac:dyDescent="0.4">
      <c r="A1" s="32" t="s">
        <v>144</v>
      </c>
    </row>
    <row r="2" spans="1:12" ht="17.25" thickBot="1" x14ac:dyDescent="0.35"/>
    <row r="3" spans="1:12" s="37" customFormat="1" ht="19.5" thickBot="1" x14ac:dyDescent="0.4">
      <c r="A3" s="33" t="s">
        <v>56</v>
      </c>
      <c r="B3" s="34"/>
      <c r="C3" s="34"/>
      <c r="D3" s="34"/>
      <c r="E3" s="34"/>
      <c r="F3" s="35">
        <f>F7</f>
        <v>0</v>
      </c>
      <c r="G3" s="35">
        <f t="shared" ref="G3:L3" si="0">G7</f>
        <v>0</v>
      </c>
      <c r="H3" s="35">
        <f t="shared" si="0"/>
        <v>0</v>
      </c>
      <c r="I3" s="35">
        <f t="shared" si="0"/>
        <v>0</v>
      </c>
      <c r="J3" s="35">
        <f t="shared" si="0"/>
        <v>0</v>
      </c>
      <c r="K3" s="35">
        <f t="shared" si="0"/>
        <v>0</v>
      </c>
      <c r="L3" s="35">
        <f t="shared" si="0"/>
        <v>0</v>
      </c>
    </row>
    <row r="4" spans="1:12" ht="17.25" thickBot="1" x14ac:dyDescent="0.35"/>
    <row r="5" spans="1:12" s="13" customFormat="1" ht="50.25" thickBot="1" x14ac:dyDescent="0.3">
      <c r="A5" s="67"/>
      <c r="B5" s="6" t="s">
        <v>30</v>
      </c>
      <c r="C5" s="68"/>
      <c r="D5" s="69" t="s">
        <v>31</v>
      </c>
      <c r="E5" s="70"/>
      <c r="F5" s="43" t="s">
        <v>32</v>
      </c>
      <c r="G5" s="8" t="s">
        <v>4</v>
      </c>
      <c r="H5" s="8" t="s">
        <v>5</v>
      </c>
      <c r="I5" s="9" t="s">
        <v>189</v>
      </c>
      <c r="J5" s="8" t="s">
        <v>6</v>
      </c>
      <c r="K5" s="10" t="s">
        <v>7</v>
      </c>
      <c r="L5" s="11" t="s">
        <v>8</v>
      </c>
    </row>
    <row r="6" spans="1:12" x14ac:dyDescent="0.3">
      <c r="B6" s="14"/>
      <c r="C6" s="15"/>
      <c r="D6" s="71"/>
      <c r="E6" s="71"/>
      <c r="F6" s="72"/>
    </row>
    <row r="7" spans="1:12" ht="17.25" thickBot="1" x14ac:dyDescent="0.35">
      <c r="B7" s="46">
        <v>5</v>
      </c>
      <c r="C7" s="47" t="s">
        <v>12</v>
      </c>
      <c r="D7" s="48"/>
      <c r="E7" s="48"/>
      <c r="F7" s="50">
        <f>F8</f>
        <v>0</v>
      </c>
      <c r="G7" s="50">
        <f t="shared" ref="G7:L7" si="1">G8</f>
        <v>0</v>
      </c>
      <c r="H7" s="50">
        <f t="shared" si="1"/>
        <v>0</v>
      </c>
      <c r="I7" s="50">
        <f t="shared" si="1"/>
        <v>0</v>
      </c>
      <c r="J7" s="50">
        <f t="shared" si="1"/>
        <v>0</v>
      </c>
      <c r="K7" s="50">
        <f t="shared" si="1"/>
        <v>0</v>
      </c>
      <c r="L7" s="50">
        <f t="shared" si="1"/>
        <v>0</v>
      </c>
    </row>
    <row r="8" spans="1:12" s="73" customFormat="1" ht="17.25" thickTop="1" x14ac:dyDescent="0.3">
      <c r="B8" s="74">
        <v>52000</v>
      </c>
      <c r="C8" s="75" t="s">
        <v>57</v>
      </c>
      <c r="D8" s="76"/>
      <c r="E8" s="76"/>
      <c r="F8" s="77">
        <f>F9</f>
        <v>0</v>
      </c>
      <c r="G8" s="78">
        <f t="shared" ref="G8:L8" si="2">SUM(G9)</f>
        <v>0</v>
      </c>
      <c r="H8" s="78">
        <f t="shared" si="2"/>
        <v>0</v>
      </c>
      <c r="I8" s="78">
        <f t="shared" si="2"/>
        <v>0</v>
      </c>
      <c r="J8" s="78">
        <f t="shared" si="2"/>
        <v>0</v>
      </c>
      <c r="K8" s="78">
        <f t="shared" si="2"/>
        <v>0</v>
      </c>
      <c r="L8" s="78">
        <f t="shared" si="2"/>
        <v>0</v>
      </c>
    </row>
    <row r="9" spans="1:12" x14ac:dyDescent="0.3">
      <c r="B9" s="80"/>
      <c r="C9" s="81"/>
      <c r="D9" s="82" t="s">
        <v>57</v>
      </c>
      <c r="E9" s="82"/>
      <c r="F9" s="83">
        <v>0</v>
      </c>
      <c r="G9" s="55">
        <v>0</v>
      </c>
      <c r="H9" s="84">
        <f>F9+G9</f>
        <v>0</v>
      </c>
      <c r="I9" s="55">
        <v>0</v>
      </c>
      <c r="J9" s="84">
        <f>I9-K9</f>
        <v>0</v>
      </c>
      <c r="K9" s="55">
        <v>0</v>
      </c>
      <c r="L9" s="84">
        <f>I9-H9</f>
        <v>0</v>
      </c>
    </row>
    <row r="12" spans="1:12" ht="17.25" thickBot="1" x14ac:dyDescent="0.35"/>
    <row r="13" spans="1:12" s="37" customFormat="1" ht="19.5" thickBot="1" x14ac:dyDescent="0.4">
      <c r="A13" s="33" t="s">
        <v>58</v>
      </c>
      <c r="B13" s="34"/>
      <c r="C13" s="34"/>
      <c r="D13" s="34"/>
      <c r="E13" s="34"/>
      <c r="F13" s="35">
        <f t="shared" ref="F13:L13" si="3">F17</f>
        <v>0</v>
      </c>
      <c r="G13" s="35">
        <f t="shared" si="3"/>
        <v>12495.789999999999</v>
      </c>
      <c r="H13" s="35">
        <f t="shared" si="3"/>
        <v>12495.789999999999</v>
      </c>
      <c r="I13" s="35">
        <f t="shared" si="3"/>
        <v>0</v>
      </c>
      <c r="J13" s="35">
        <f t="shared" si="3"/>
        <v>0</v>
      </c>
      <c r="K13" s="35">
        <f t="shared" si="3"/>
        <v>0</v>
      </c>
      <c r="L13" s="35">
        <f t="shared" si="3"/>
        <v>-12495.789999999999</v>
      </c>
    </row>
    <row r="14" spans="1:12" ht="17.25" thickBot="1" x14ac:dyDescent="0.35"/>
    <row r="15" spans="1:12" s="13" customFormat="1" ht="50.25" thickBot="1" x14ac:dyDescent="0.3">
      <c r="A15" s="67"/>
      <c r="B15" s="6" t="s">
        <v>30</v>
      </c>
      <c r="C15" s="68"/>
      <c r="D15" s="69" t="s">
        <v>31</v>
      </c>
      <c r="E15" s="70"/>
      <c r="F15" s="43" t="s">
        <v>59</v>
      </c>
      <c r="G15" s="8" t="s">
        <v>4</v>
      </c>
      <c r="H15" s="8" t="s">
        <v>5</v>
      </c>
      <c r="I15" s="9" t="s">
        <v>189</v>
      </c>
      <c r="J15" s="8" t="s">
        <v>6</v>
      </c>
      <c r="K15" s="10" t="s">
        <v>7</v>
      </c>
      <c r="L15" s="11" t="s">
        <v>8</v>
      </c>
    </row>
    <row r="16" spans="1:12" x14ac:dyDescent="0.3">
      <c r="B16" s="14"/>
      <c r="C16" s="15"/>
      <c r="D16" s="71"/>
      <c r="E16" s="71"/>
      <c r="F16" s="72"/>
    </row>
    <row r="17" spans="2:12" ht="17.25" thickBot="1" x14ac:dyDescent="0.35">
      <c r="B17" s="46">
        <v>8</v>
      </c>
      <c r="C17" s="47" t="s">
        <v>60</v>
      </c>
      <c r="D17" s="48"/>
      <c r="E17" s="48"/>
      <c r="F17" s="50">
        <f>F18+F20</f>
        <v>0</v>
      </c>
      <c r="G17" s="50">
        <f t="shared" ref="G17:L17" si="4">G18+G20</f>
        <v>12495.789999999999</v>
      </c>
      <c r="H17" s="50">
        <f t="shared" si="4"/>
        <v>12495.789999999999</v>
      </c>
      <c r="I17" s="50">
        <f t="shared" si="4"/>
        <v>0</v>
      </c>
      <c r="J17" s="50">
        <f t="shared" si="4"/>
        <v>0</v>
      </c>
      <c r="K17" s="50">
        <f t="shared" si="4"/>
        <v>0</v>
      </c>
      <c r="L17" s="50">
        <f t="shared" si="4"/>
        <v>-12495.789999999999</v>
      </c>
    </row>
    <row r="18" spans="2:12" s="73" customFormat="1" ht="17.25" thickTop="1" x14ac:dyDescent="0.3">
      <c r="B18" s="106">
        <v>87010</v>
      </c>
      <c r="C18" s="75" t="s">
        <v>61</v>
      </c>
      <c r="D18" s="76"/>
      <c r="E18" s="76"/>
      <c r="F18" s="77">
        <f>F19</f>
        <v>0</v>
      </c>
      <c r="G18" s="78">
        <f t="shared" ref="G18:L18" si="5">SUM(G19)</f>
        <v>10494.82</v>
      </c>
      <c r="H18" s="78">
        <f t="shared" si="5"/>
        <v>10494.82</v>
      </c>
      <c r="I18" s="78">
        <f t="shared" si="5"/>
        <v>0</v>
      </c>
      <c r="J18" s="78">
        <f t="shared" si="5"/>
        <v>0</v>
      </c>
      <c r="K18" s="78">
        <f t="shared" si="5"/>
        <v>0</v>
      </c>
      <c r="L18" s="78">
        <f t="shared" si="5"/>
        <v>-10494.82</v>
      </c>
    </row>
    <row r="19" spans="2:12" x14ac:dyDescent="0.3">
      <c r="B19" s="107"/>
      <c r="C19" s="108"/>
      <c r="D19" s="109" t="s">
        <v>61</v>
      </c>
      <c r="E19" s="109"/>
      <c r="F19" s="110">
        <v>0</v>
      </c>
      <c r="G19" s="55">
        <v>10494.82</v>
      </c>
      <c r="H19" s="84">
        <f>F19+G19</f>
        <v>10494.82</v>
      </c>
      <c r="I19" s="55">
        <v>0</v>
      </c>
      <c r="J19" s="84">
        <f>I19-K19</f>
        <v>0</v>
      </c>
      <c r="K19" s="55">
        <v>0</v>
      </c>
      <c r="L19" s="84">
        <f>I19-H19</f>
        <v>-10494.82</v>
      </c>
    </row>
    <row r="20" spans="2:12" x14ac:dyDescent="0.3">
      <c r="B20" s="74">
        <v>87000</v>
      </c>
      <c r="C20" s="75" t="s">
        <v>170</v>
      </c>
      <c r="D20" s="76"/>
      <c r="E20" s="76"/>
      <c r="F20" s="77">
        <f>F21</f>
        <v>0</v>
      </c>
      <c r="G20" s="78">
        <f t="shared" ref="G20:L20" si="6">SUM(G21)</f>
        <v>2000.97</v>
      </c>
      <c r="H20" s="78">
        <f t="shared" si="6"/>
        <v>2000.97</v>
      </c>
      <c r="I20" s="78">
        <f t="shared" si="6"/>
        <v>0</v>
      </c>
      <c r="J20" s="78">
        <f t="shared" si="6"/>
        <v>0</v>
      </c>
      <c r="K20" s="78">
        <f t="shared" si="6"/>
        <v>0</v>
      </c>
      <c r="L20" s="78">
        <f t="shared" si="6"/>
        <v>-2000.97</v>
      </c>
    </row>
    <row r="21" spans="2:12" x14ac:dyDescent="0.3">
      <c r="B21" s="80"/>
      <c r="C21" s="81"/>
      <c r="D21" s="82" t="s">
        <v>170</v>
      </c>
      <c r="E21" s="82"/>
      <c r="F21" s="83">
        <v>0</v>
      </c>
      <c r="G21" s="84">
        <v>2000.97</v>
      </c>
      <c r="H21" s="84">
        <f>F21+G21</f>
        <v>2000.97</v>
      </c>
      <c r="I21" s="55">
        <v>0</v>
      </c>
      <c r="J21" s="84">
        <f>I21-K21</f>
        <v>0</v>
      </c>
      <c r="K21" s="55">
        <v>0</v>
      </c>
      <c r="L21" s="84">
        <f>I21-H21</f>
        <v>-2000.97</v>
      </c>
    </row>
    <row r="32" spans="2:12" x14ac:dyDescent="0.3">
      <c r="D32" s="141"/>
    </row>
    <row r="34" spans="3:3" x14ac:dyDescent="0.3">
      <c r="C34" s="62"/>
    </row>
  </sheetData>
  <pageMargins left="0.31496062992125984" right="0.31496062992125984" top="0.74803149606299213" bottom="0.55118110236220474" header="0.31496062992125984" footer="0.31496062992125984"/>
  <pageSetup paperSize="9" scale="83" orientation="landscape" r:id="rId1"/>
  <headerFooter>
    <oddFooter>&amp;CSeguiment pressupostari 2023</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4"/>
  <sheetViews>
    <sheetView showGridLines="0" view="pageLayout" zoomScaleNormal="100" workbookViewId="0">
      <selection activeCell="A3" sqref="A3"/>
    </sheetView>
  </sheetViews>
  <sheetFormatPr defaultColWidth="11.42578125" defaultRowHeight="16.5" x14ac:dyDescent="0.3"/>
  <cols>
    <col min="1" max="1" width="15.7109375" style="1" customWidth="1"/>
    <col min="2" max="2" width="10.7109375" style="1" customWidth="1"/>
    <col min="3" max="3" width="43.28515625" style="1" bestFit="1" customWidth="1"/>
    <col min="4" max="4" width="2.42578125" style="1" customWidth="1"/>
    <col min="5" max="5" width="1.28515625" style="1" customWidth="1"/>
    <col min="6" max="6" width="14.28515625" style="1" bestFit="1" customWidth="1"/>
    <col min="7" max="10" width="16.7109375" style="1" customWidth="1"/>
    <col min="11" max="11" width="13.85546875" style="1" customWidth="1"/>
    <col min="12" max="12" width="14.28515625" style="1" bestFit="1" customWidth="1"/>
    <col min="13" max="16384" width="11.42578125" style="1"/>
  </cols>
  <sheetData>
    <row r="1" spans="1:12" ht="21" x14ac:dyDescent="0.4">
      <c r="A1" s="32" t="s">
        <v>144</v>
      </c>
    </row>
    <row r="2" spans="1:12" ht="17.25" thickBot="1" x14ac:dyDescent="0.35"/>
    <row r="3" spans="1:12" s="58" customFormat="1" ht="19.5" thickBot="1" x14ac:dyDescent="0.4">
      <c r="A3" s="33" t="s">
        <v>62</v>
      </c>
      <c r="B3" s="57"/>
      <c r="C3" s="57"/>
      <c r="D3" s="57"/>
      <c r="E3" s="57"/>
      <c r="F3" s="35">
        <f t="shared" ref="F3:L3" si="0">F7</f>
        <v>321435.77</v>
      </c>
      <c r="G3" s="35">
        <f t="shared" si="0"/>
        <v>6720.39</v>
      </c>
      <c r="H3" s="35">
        <f t="shared" si="0"/>
        <v>328156.16000000003</v>
      </c>
      <c r="I3" s="35">
        <f t="shared" si="0"/>
        <v>153820.50999999998</v>
      </c>
      <c r="J3" s="35">
        <f t="shared" si="0"/>
        <v>0</v>
      </c>
      <c r="K3" s="35">
        <f t="shared" si="0"/>
        <v>153820.50999999998</v>
      </c>
      <c r="L3" s="35">
        <f t="shared" si="0"/>
        <v>174335.65</v>
      </c>
    </row>
    <row r="4" spans="1:12" ht="17.25" thickBot="1" x14ac:dyDescent="0.35"/>
    <row r="5" spans="1:12" s="44" customFormat="1" ht="50.25" thickBot="1" x14ac:dyDescent="0.3">
      <c r="A5" s="38" t="s">
        <v>63</v>
      </c>
      <c r="B5" s="39" t="s">
        <v>64</v>
      </c>
      <c r="C5" s="40" t="s">
        <v>2</v>
      </c>
      <c r="D5" s="41"/>
      <c r="E5" s="42"/>
      <c r="F5" s="43" t="s">
        <v>32</v>
      </c>
      <c r="G5" s="8" t="s">
        <v>4</v>
      </c>
      <c r="H5" s="8" t="s">
        <v>5</v>
      </c>
      <c r="I5" s="9" t="s">
        <v>186</v>
      </c>
      <c r="J5" s="8" t="s">
        <v>16</v>
      </c>
      <c r="K5" s="10" t="s">
        <v>65</v>
      </c>
      <c r="L5" s="11" t="s">
        <v>8</v>
      </c>
    </row>
    <row r="7" spans="1:12" ht="17.25" thickBot="1" x14ac:dyDescent="0.35">
      <c r="A7" s="45" t="s">
        <v>147</v>
      </c>
      <c r="B7" s="46">
        <v>1</v>
      </c>
      <c r="C7" s="47" t="s">
        <v>20</v>
      </c>
      <c r="D7" s="48"/>
      <c r="E7" s="49"/>
      <c r="F7" s="50">
        <f>SUM(F8:F15)</f>
        <v>321435.77</v>
      </c>
      <c r="G7" s="50">
        <f>SUM(G8:G15)</f>
        <v>6720.39</v>
      </c>
      <c r="H7" s="50">
        <f>SUM(H8:H15)</f>
        <v>328156.16000000003</v>
      </c>
      <c r="I7" s="50">
        <f>SUM(I8:I17)</f>
        <v>153820.50999999998</v>
      </c>
      <c r="J7" s="50">
        <f t="shared" ref="J7:L7" si="1">SUM(J8:J17)</f>
        <v>0</v>
      </c>
      <c r="K7" s="50">
        <f t="shared" si="1"/>
        <v>153820.50999999998</v>
      </c>
      <c r="L7" s="50">
        <f t="shared" si="1"/>
        <v>174335.65</v>
      </c>
    </row>
    <row r="8" spans="1:12" ht="17.25" thickTop="1" x14ac:dyDescent="0.3">
      <c r="A8" s="51" t="s">
        <v>67</v>
      </c>
      <c r="B8" s="52" t="s">
        <v>71</v>
      </c>
      <c r="C8" s="53" t="s">
        <v>72</v>
      </c>
      <c r="D8" s="53"/>
      <c r="E8" s="53"/>
      <c r="F8" s="55">
        <v>43097.46</v>
      </c>
      <c r="G8" s="55">
        <v>6720.39</v>
      </c>
      <c r="H8" s="55">
        <f t="shared" ref="H8:H14" si="2">F8+G8</f>
        <v>49817.85</v>
      </c>
      <c r="I8" s="30">
        <v>116038.68</v>
      </c>
      <c r="J8" s="55">
        <f>I8-K8</f>
        <v>0</v>
      </c>
      <c r="K8" s="55">
        <v>116038.68</v>
      </c>
      <c r="L8" s="55">
        <f>H8-I8</f>
        <v>-66220.829999999987</v>
      </c>
    </row>
    <row r="9" spans="1:12" x14ac:dyDescent="0.3">
      <c r="A9" s="51" t="s">
        <v>70</v>
      </c>
      <c r="B9" s="52" t="s">
        <v>74</v>
      </c>
      <c r="C9" s="53" t="s">
        <v>75</v>
      </c>
      <c r="D9" s="53"/>
      <c r="E9" s="53"/>
      <c r="F9" s="30">
        <v>191379.16</v>
      </c>
      <c r="G9" s="55">
        <v>0</v>
      </c>
      <c r="H9" s="55">
        <f t="shared" si="2"/>
        <v>191379.16</v>
      </c>
      <c r="I9" s="55">
        <v>2101.54</v>
      </c>
      <c r="J9" s="55">
        <f t="shared" ref="J9:J14" si="3">I9-K9</f>
        <v>0</v>
      </c>
      <c r="K9" s="55">
        <v>2101.54</v>
      </c>
      <c r="L9" s="55">
        <f t="shared" ref="L9:L14" si="4">H9-I9</f>
        <v>189277.62</v>
      </c>
    </row>
    <row r="10" spans="1:12" x14ac:dyDescent="0.3">
      <c r="A10" s="51" t="s">
        <v>73</v>
      </c>
      <c r="B10" s="52" t="s">
        <v>76</v>
      </c>
      <c r="C10" s="53" t="s">
        <v>77</v>
      </c>
      <c r="D10" s="53"/>
      <c r="E10" s="53"/>
      <c r="F10" s="55">
        <v>0</v>
      </c>
      <c r="G10" s="55">
        <v>0</v>
      </c>
      <c r="H10" s="55">
        <f t="shared" si="2"/>
        <v>0</v>
      </c>
      <c r="I10" s="30">
        <v>0</v>
      </c>
      <c r="J10" s="55">
        <f t="shared" si="3"/>
        <v>0</v>
      </c>
      <c r="K10" s="30">
        <v>0</v>
      </c>
      <c r="L10" s="55">
        <f t="shared" si="4"/>
        <v>0</v>
      </c>
    </row>
    <row r="11" spans="1:12" x14ac:dyDescent="0.3">
      <c r="B11" s="52" t="s">
        <v>78</v>
      </c>
      <c r="C11" s="53" t="s">
        <v>79</v>
      </c>
      <c r="D11" s="53"/>
      <c r="E11" s="53"/>
      <c r="F11" s="55">
        <v>1500</v>
      </c>
      <c r="G11" s="55">
        <v>0</v>
      </c>
      <c r="H11" s="55">
        <f t="shared" si="2"/>
        <v>1500</v>
      </c>
      <c r="I11" s="55">
        <v>450</v>
      </c>
      <c r="J11" s="55">
        <f t="shared" si="3"/>
        <v>0</v>
      </c>
      <c r="K11" s="55">
        <v>450</v>
      </c>
      <c r="L11" s="55">
        <f t="shared" si="4"/>
        <v>1050</v>
      </c>
    </row>
    <row r="12" spans="1:12" x14ac:dyDescent="0.3">
      <c r="B12" s="52" t="s">
        <v>80</v>
      </c>
      <c r="C12" s="53" t="s">
        <v>81</v>
      </c>
      <c r="D12" s="53"/>
      <c r="E12" s="53"/>
      <c r="F12" s="30">
        <v>77364.149999999994</v>
      </c>
      <c r="G12" s="55">
        <v>0</v>
      </c>
      <c r="H12" s="55">
        <f t="shared" si="2"/>
        <v>77364.149999999994</v>
      </c>
      <c r="I12" s="55">
        <v>31409.66</v>
      </c>
      <c r="J12" s="55">
        <f t="shared" si="3"/>
        <v>0</v>
      </c>
      <c r="K12" s="55">
        <v>31409.66</v>
      </c>
      <c r="L12" s="55">
        <f t="shared" si="4"/>
        <v>45954.489999999991</v>
      </c>
    </row>
    <row r="13" spans="1:12" x14ac:dyDescent="0.3">
      <c r="B13" s="52" t="s">
        <v>82</v>
      </c>
      <c r="C13" s="53" t="s">
        <v>83</v>
      </c>
      <c r="D13" s="53"/>
      <c r="E13" s="53"/>
      <c r="F13" s="55">
        <v>1750</v>
      </c>
      <c r="G13" s="55">
        <v>0</v>
      </c>
      <c r="H13" s="55">
        <f t="shared" si="2"/>
        <v>1750</v>
      </c>
      <c r="I13" s="30">
        <v>0</v>
      </c>
      <c r="J13" s="55">
        <f t="shared" si="3"/>
        <v>0</v>
      </c>
      <c r="K13" s="30">
        <v>0</v>
      </c>
      <c r="L13" s="55">
        <f t="shared" si="4"/>
        <v>1750</v>
      </c>
    </row>
    <row r="14" spans="1:12" x14ac:dyDescent="0.3">
      <c r="B14" s="52" t="s">
        <v>84</v>
      </c>
      <c r="C14" s="53" t="s">
        <v>85</v>
      </c>
      <c r="D14" s="53"/>
      <c r="E14" s="53"/>
      <c r="F14" s="54">
        <v>6345</v>
      </c>
      <c r="G14" s="55">
        <v>0</v>
      </c>
      <c r="H14" s="55">
        <f t="shared" si="2"/>
        <v>6345</v>
      </c>
      <c r="I14" s="55">
        <v>3820.63</v>
      </c>
      <c r="J14" s="55">
        <f t="shared" si="3"/>
        <v>0</v>
      </c>
      <c r="K14" s="55">
        <v>3820.63</v>
      </c>
      <c r="L14" s="55">
        <f t="shared" si="4"/>
        <v>2524.37</v>
      </c>
    </row>
    <row r="16" spans="1:12" x14ac:dyDescent="0.3">
      <c r="B16" s="63"/>
    </row>
    <row r="17" spans="2:4" x14ac:dyDescent="0.3">
      <c r="B17" s="64"/>
    </row>
    <row r="23" spans="2:4" x14ac:dyDescent="0.3">
      <c r="D23" s="30"/>
    </row>
    <row r="32" spans="2:4" x14ac:dyDescent="0.3">
      <c r="D32" s="141"/>
    </row>
    <row r="34" spans="3:3" x14ac:dyDescent="0.3">
      <c r="C34" s="62"/>
    </row>
  </sheetData>
  <pageMargins left="0.31496062992125984" right="0.31496062992125984" top="0.74803149606299213" bottom="0.55118110236220474" header="0.31496062992125984" footer="0.31496062992125984"/>
  <pageSetup paperSize="9" scale="77" orientation="landscape" r:id="rId1"/>
  <headerFooter>
    <oddFooter>&amp;CSeguiment pressupostari 2023</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6"/>
  <sheetViews>
    <sheetView showGridLines="0" view="pageLayout" topLeftCell="B2" zoomScaleNormal="100" workbookViewId="0">
      <selection activeCell="G25" sqref="G25"/>
    </sheetView>
  </sheetViews>
  <sheetFormatPr defaultColWidth="11.42578125" defaultRowHeight="16.5" x14ac:dyDescent="0.3"/>
  <cols>
    <col min="1" max="1" width="15.7109375" style="1" customWidth="1"/>
    <col min="2" max="2" width="12.5703125" style="1" customWidth="1"/>
    <col min="3" max="3" width="4.7109375" style="1" customWidth="1"/>
    <col min="4" max="4" width="49" style="1" customWidth="1"/>
    <col min="5" max="5" width="4.7109375" style="1" customWidth="1"/>
    <col min="6" max="6" width="13.85546875" style="1" customWidth="1"/>
    <col min="7" max="7" width="14" style="1" bestFit="1" customWidth="1"/>
    <col min="8" max="8" width="14.5703125" style="1" customWidth="1"/>
    <col min="9" max="9" width="14.7109375" style="1" customWidth="1"/>
    <col min="10" max="10" width="14.140625" style="1" customWidth="1"/>
    <col min="11" max="11" width="12.7109375" style="1" bestFit="1" customWidth="1"/>
    <col min="12" max="12" width="14.28515625" style="1" bestFit="1" customWidth="1"/>
    <col min="13" max="13" width="0" style="1" hidden="1" customWidth="1"/>
    <col min="14" max="14" width="14.7109375" style="1" hidden="1" customWidth="1"/>
    <col min="15" max="15" width="0" style="1" hidden="1" customWidth="1"/>
    <col min="16" max="16384" width="11.42578125" style="1"/>
  </cols>
  <sheetData>
    <row r="1" spans="1:17" ht="21" x14ac:dyDescent="0.4">
      <c r="A1" s="32" t="s">
        <v>144</v>
      </c>
    </row>
    <row r="2" spans="1:17" ht="17.25" thickBot="1" x14ac:dyDescent="0.35"/>
    <row r="3" spans="1:17" s="58" customFormat="1" ht="19.5" thickBot="1" x14ac:dyDescent="0.4">
      <c r="A3" s="33" t="s">
        <v>86</v>
      </c>
      <c r="B3" s="57"/>
      <c r="C3" s="57"/>
      <c r="D3" s="57"/>
      <c r="E3" s="57"/>
      <c r="F3" s="35">
        <f t="shared" ref="F3:L3" si="0">F7</f>
        <v>155349.10999999999</v>
      </c>
      <c r="G3" s="35">
        <f t="shared" si="0"/>
        <v>11403.529999999999</v>
      </c>
      <c r="H3" s="35">
        <f t="shared" si="0"/>
        <v>166752.64000000001</v>
      </c>
      <c r="I3" s="35">
        <f t="shared" si="0"/>
        <v>32458.93</v>
      </c>
      <c r="J3" s="35">
        <f t="shared" si="0"/>
        <v>9435.9599999999991</v>
      </c>
      <c r="K3" s="35">
        <f t="shared" si="0"/>
        <v>23022.97</v>
      </c>
      <c r="L3" s="35">
        <f t="shared" si="0"/>
        <v>134293.71</v>
      </c>
      <c r="M3" s="36">
        <f>M7</f>
        <v>0</v>
      </c>
      <c r="N3" s="36">
        <f>N7</f>
        <v>26808.440000000002</v>
      </c>
      <c r="O3" s="36">
        <f t="shared" ref="O3" si="1">O7</f>
        <v>139382.20000000001</v>
      </c>
    </row>
    <row r="4" spans="1:17" ht="17.25" thickBot="1" x14ac:dyDescent="0.35"/>
    <row r="5" spans="1:17" s="44" customFormat="1" ht="66.75" thickBot="1" x14ac:dyDescent="0.3">
      <c r="A5" s="38" t="s">
        <v>63</v>
      </c>
      <c r="B5" s="39" t="s">
        <v>64</v>
      </c>
      <c r="C5" s="40"/>
      <c r="D5" s="41" t="s">
        <v>31</v>
      </c>
      <c r="E5" s="42"/>
      <c r="F5" s="43" t="s">
        <v>32</v>
      </c>
      <c r="G5" s="8" t="s">
        <v>4</v>
      </c>
      <c r="H5" s="8" t="s">
        <v>5</v>
      </c>
      <c r="I5" s="9" t="s">
        <v>186</v>
      </c>
      <c r="J5" s="8" t="s">
        <v>16</v>
      </c>
      <c r="K5" s="10" t="s">
        <v>65</v>
      </c>
      <c r="L5" s="11" t="s">
        <v>8</v>
      </c>
      <c r="M5" s="8" t="s">
        <v>18</v>
      </c>
      <c r="N5" s="12" t="s">
        <v>19</v>
      </c>
      <c r="O5" s="8" t="s">
        <v>9</v>
      </c>
    </row>
    <row r="7" spans="1:17" ht="17.25" thickBot="1" x14ac:dyDescent="0.35">
      <c r="A7" s="45" t="s">
        <v>147</v>
      </c>
      <c r="B7" s="46">
        <v>2</v>
      </c>
      <c r="C7" s="59" t="s">
        <v>87</v>
      </c>
      <c r="D7" s="48"/>
      <c r="E7" s="49"/>
      <c r="F7" s="50">
        <f>SUM(F8:F31)</f>
        <v>155349.10999999999</v>
      </c>
      <c r="G7" s="50">
        <f t="shared" ref="G7:L7" si="2">SUM(G8:G31)</f>
        <v>11403.529999999999</v>
      </c>
      <c r="H7" s="50">
        <f t="shared" si="2"/>
        <v>166752.64000000001</v>
      </c>
      <c r="I7" s="50">
        <f t="shared" si="2"/>
        <v>32458.93</v>
      </c>
      <c r="J7" s="50">
        <f t="shared" si="2"/>
        <v>9435.9599999999991</v>
      </c>
      <c r="K7" s="50">
        <f t="shared" si="2"/>
        <v>23022.97</v>
      </c>
      <c r="L7" s="50">
        <f t="shared" si="2"/>
        <v>134293.71</v>
      </c>
      <c r="M7" s="50">
        <f t="shared" ref="M7:O7" si="3">SUM(M8:M27)</f>
        <v>0</v>
      </c>
      <c r="N7" s="50">
        <f>SUM(N8:N27)</f>
        <v>26808.440000000002</v>
      </c>
      <c r="O7" s="50">
        <f t="shared" si="3"/>
        <v>139382.20000000001</v>
      </c>
    </row>
    <row r="8" spans="1:17" ht="17.25" thickTop="1" x14ac:dyDescent="0.3">
      <c r="A8" s="51" t="s">
        <v>67</v>
      </c>
      <c r="B8" s="52" t="s">
        <v>88</v>
      </c>
      <c r="C8" s="53" t="s">
        <v>89</v>
      </c>
      <c r="D8" s="53"/>
      <c r="E8" s="53"/>
      <c r="F8" s="55">
        <v>0</v>
      </c>
      <c r="G8" s="55">
        <v>0</v>
      </c>
      <c r="H8" s="55">
        <f>F8+G8</f>
        <v>0</v>
      </c>
      <c r="I8" s="55">
        <v>0</v>
      </c>
      <c r="J8" s="55">
        <f t="shared" ref="J8:J27" si="4">I8-K8</f>
        <v>0</v>
      </c>
      <c r="K8" s="55">
        <v>0</v>
      </c>
      <c r="L8" s="55">
        <f t="shared" ref="L8:L27" si="5">H8-I8</f>
        <v>0</v>
      </c>
      <c r="M8" s="55">
        <v>0</v>
      </c>
      <c r="N8" s="55">
        <f>I8+M8</f>
        <v>0</v>
      </c>
      <c r="O8" s="55">
        <f>H8-N8</f>
        <v>0</v>
      </c>
      <c r="Q8" s="55"/>
    </row>
    <row r="9" spans="1:17" x14ac:dyDescent="0.3">
      <c r="A9" s="51" t="s">
        <v>70</v>
      </c>
      <c r="B9" s="52" t="s">
        <v>90</v>
      </c>
      <c r="C9" s="53" t="s">
        <v>91</v>
      </c>
      <c r="D9" s="53"/>
      <c r="E9" s="53"/>
      <c r="F9" s="55">
        <v>400</v>
      </c>
      <c r="G9" s="55">
        <v>0</v>
      </c>
      <c r="H9" s="55">
        <f t="shared" ref="H9:H31" si="6">F9+G9</f>
        <v>400</v>
      </c>
      <c r="I9" s="55">
        <v>229.18</v>
      </c>
      <c r="J9" s="55">
        <f t="shared" si="4"/>
        <v>0</v>
      </c>
      <c r="K9" s="55">
        <v>229.18</v>
      </c>
      <c r="L9" s="55">
        <f>H9-I9</f>
        <v>170.82</v>
      </c>
      <c r="M9" s="55">
        <v>0</v>
      </c>
      <c r="N9" s="55">
        <f>I9+M9</f>
        <v>229.18</v>
      </c>
      <c r="O9" s="55">
        <f t="shared" ref="O9:O14" si="7">H9-N9</f>
        <v>170.82</v>
      </c>
      <c r="Q9" s="55"/>
    </row>
    <row r="10" spans="1:17" x14ac:dyDescent="0.3">
      <c r="A10" s="51" t="s">
        <v>73</v>
      </c>
      <c r="B10" s="52" t="s">
        <v>155</v>
      </c>
      <c r="C10" s="53" t="s">
        <v>156</v>
      </c>
      <c r="D10" s="53"/>
      <c r="E10" s="53"/>
      <c r="F10" s="55">
        <v>0</v>
      </c>
      <c r="G10" s="55">
        <v>0</v>
      </c>
      <c r="H10" s="55">
        <f t="shared" si="6"/>
        <v>0</v>
      </c>
      <c r="I10" s="55">
        <v>0</v>
      </c>
      <c r="J10" s="55">
        <f t="shared" si="4"/>
        <v>0</v>
      </c>
      <c r="K10" s="55">
        <v>0</v>
      </c>
      <c r="L10" s="55">
        <f t="shared" si="5"/>
        <v>0</v>
      </c>
      <c r="M10" s="55">
        <v>0</v>
      </c>
      <c r="N10" s="55">
        <f>I10+M10</f>
        <v>0</v>
      </c>
      <c r="O10" s="55">
        <f t="shared" si="7"/>
        <v>0</v>
      </c>
      <c r="Q10" s="55"/>
    </row>
    <row r="11" spans="1:17" x14ac:dyDescent="0.3">
      <c r="B11" s="52" t="s">
        <v>92</v>
      </c>
      <c r="C11" s="53" t="s">
        <v>157</v>
      </c>
      <c r="D11" s="53"/>
      <c r="E11" s="53"/>
      <c r="F11" s="55">
        <v>150</v>
      </c>
      <c r="G11" s="55">
        <v>0</v>
      </c>
      <c r="H11" s="55">
        <f t="shared" si="6"/>
        <v>150</v>
      </c>
      <c r="I11" s="55">
        <v>176.81</v>
      </c>
      <c r="J11" s="55">
        <f t="shared" si="4"/>
        <v>0</v>
      </c>
      <c r="K11" s="55">
        <v>176.81</v>
      </c>
      <c r="L11" s="55">
        <f t="shared" si="5"/>
        <v>-26.810000000000002</v>
      </c>
      <c r="M11" s="55">
        <v>0</v>
      </c>
      <c r="N11" s="55">
        <f>I11+M11</f>
        <v>176.81</v>
      </c>
      <c r="O11" s="55">
        <f t="shared" si="7"/>
        <v>-26.810000000000002</v>
      </c>
      <c r="Q11" s="55"/>
    </row>
    <row r="12" spans="1:17" x14ac:dyDescent="0.3">
      <c r="B12" s="52" t="s">
        <v>94</v>
      </c>
      <c r="C12" s="53" t="s">
        <v>158</v>
      </c>
      <c r="D12" s="53"/>
      <c r="E12" s="53"/>
      <c r="F12" s="55">
        <v>2500</v>
      </c>
      <c r="G12" s="55">
        <v>0</v>
      </c>
      <c r="H12" s="55">
        <f t="shared" si="6"/>
        <v>2500</v>
      </c>
      <c r="I12" s="55">
        <v>938.45</v>
      </c>
      <c r="J12" s="55">
        <f t="shared" si="4"/>
        <v>261.5</v>
      </c>
      <c r="K12" s="55">
        <v>676.95</v>
      </c>
      <c r="L12" s="55">
        <f t="shared" si="5"/>
        <v>1561.55</v>
      </c>
      <c r="M12" s="55">
        <v>0</v>
      </c>
      <c r="N12" s="55">
        <f t="shared" ref="N12:N13" si="8">I12+M12</f>
        <v>938.45</v>
      </c>
      <c r="O12" s="55">
        <f t="shared" si="7"/>
        <v>1561.55</v>
      </c>
      <c r="Q12" s="55"/>
    </row>
    <row r="13" spans="1:17" x14ac:dyDescent="0.3">
      <c r="B13" s="52" t="s">
        <v>96</v>
      </c>
      <c r="C13" s="53" t="s">
        <v>97</v>
      </c>
      <c r="D13" s="53"/>
      <c r="E13" s="53"/>
      <c r="F13" s="55">
        <v>1150</v>
      </c>
      <c r="G13" s="55">
        <v>0</v>
      </c>
      <c r="H13" s="55">
        <f t="shared" si="6"/>
        <v>1150</v>
      </c>
      <c r="I13" s="55">
        <v>906</v>
      </c>
      <c r="J13" s="55">
        <f t="shared" si="4"/>
        <v>131.39999999999998</v>
      </c>
      <c r="K13" s="55">
        <v>774.6</v>
      </c>
      <c r="L13" s="55">
        <f t="shared" si="5"/>
        <v>244</v>
      </c>
      <c r="M13" s="55">
        <v>0</v>
      </c>
      <c r="N13" s="55">
        <f t="shared" si="8"/>
        <v>906</v>
      </c>
      <c r="O13" s="55">
        <f t="shared" si="7"/>
        <v>244</v>
      </c>
      <c r="Q13" s="55"/>
    </row>
    <row r="14" spans="1:17" x14ac:dyDescent="0.3">
      <c r="B14" s="52" t="s">
        <v>98</v>
      </c>
      <c r="C14" s="53" t="s">
        <v>99</v>
      </c>
      <c r="D14" s="53"/>
      <c r="E14" s="53"/>
      <c r="F14" s="55">
        <v>150</v>
      </c>
      <c r="G14" s="55">
        <v>0</v>
      </c>
      <c r="H14" s="55">
        <f t="shared" si="6"/>
        <v>150</v>
      </c>
      <c r="I14" s="55">
        <v>29.97</v>
      </c>
      <c r="J14" s="55">
        <f t="shared" si="4"/>
        <v>0</v>
      </c>
      <c r="K14" s="55">
        <v>29.97</v>
      </c>
      <c r="L14" s="55">
        <f t="shared" si="5"/>
        <v>120.03</v>
      </c>
      <c r="M14" s="55">
        <v>0</v>
      </c>
      <c r="N14" s="55">
        <f>I14+M14</f>
        <v>29.97</v>
      </c>
      <c r="O14" s="55">
        <f t="shared" si="7"/>
        <v>120.03</v>
      </c>
      <c r="Q14" s="55"/>
    </row>
    <row r="15" spans="1:17" x14ac:dyDescent="0.3">
      <c r="B15" s="52" t="s">
        <v>100</v>
      </c>
      <c r="C15" s="53" t="s">
        <v>101</v>
      </c>
      <c r="D15" s="53"/>
      <c r="E15" s="53"/>
      <c r="F15" s="55">
        <v>18250</v>
      </c>
      <c r="G15" s="55">
        <v>0</v>
      </c>
      <c r="H15" s="55">
        <f t="shared" si="6"/>
        <v>18250</v>
      </c>
      <c r="I15" s="55">
        <v>0</v>
      </c>
      <c r="J15" s="55">
        <f t="shared" si="4"/>
        <v>0</v>
      </c>
      <c r="K15" s="55">
        <v>0</v>
      </c>
      <c r="L15" s="55">
        <f t="shared" si="5"/>
        <v>18250</v>
      </c>
      <c r="M15" s="55">
        <v>0</v>
      </c>
      <c r="N15" s="55">
        <f t="shared" ref="N15:N27" si="9">I15+M15</f>
        <v>0</v>
      </c>
      <c r="O15" s="55">
        <f t="shared" ref="O15:O27" si="10">H15-N15</f>
        <v>18250</v>
      </c>
      <c r="Q15" s="55"/>
    </row>
    <row r="16" spans="1:17" x14ac:dyDescent="0.3">
      <c r="B16" s="52" t="s">
        <v>181</v>
      </c>
      <c r="C16" s="53" t="s">
        <v>182</v>
      </c>
      <c r="D16" s="53"/>
      <c r="E16" s="53"/>
      <c r="F16" s="55">
        <v>0</v>
      </c>
      <c r="G16" s="55">
        <v>0</v>
      </c>
      <c r="H16" s="55">
        <f t="shared" si="6"/>
        <v>0</v>
      </c>
      <c r="I16" s="55">
        <v>4858.47</v>
      </c>
      <c r="J16" s="55">
        <f t="shared" si="4"/>
        <v>260.8100000000004</v>
      </c>
      <c r="K16" s="55">
        <v>4597.66</v>
      </c>
      <c r="L16" s="55">
        <f t="shared" si="5"/>
        <v>-4858.47</v>
      </c>
      <c r="M16" s="55"/>
      <c r="N16" s="55"/>
      <c r="O16" s="55"/>
      <c r="Q16" s="55"/>
    </row>
    <row r="17" spans="2:17" x14ac:dyDescent="0.3">
      <c r="B17" s="52" t="s">
        <v>102</v>
      </c>
      <c r="C17" s="53" t="s">
        <v>103</v>
      </c>
      <c r="D17" s="53"/>
      <c r="E17" s="53"/>
      <c r="F17" s="55">
        <v>1500</v>
      </c>
      <c r="G17" s="55">
        <v>0</v>
      </c>
      <c r="H17" s="55">
        <f t="shared" si="6"/>
        <v>1500</v>
      </c>
      <c r="I17" s="55">
        <v>696.73</v>
      </c>
      <c r="J17" s="55">
        <f t="shared" si="4"/>
        <v>0</v>
      </c>
      <c r="K17" s="55">
        <v>696.73</v>
      </c>
      <c r="L17" s="55">
        <f t="shared" si="5"/>
        <v>803.27</v>
      </c>
      <c r="M17" s="55">
        <v>0</v>
      </c>
      <c r="N17" s="55">
        <f t="shared" si="9"/>
        <v>696.73</v>
      </c>
      <c r="O17" s="55">
        <f t="shared" si="10"/>
        <v>803.27</v>
      </c>
      <c r="Q17" s="55"/>
    </row>
    <row r="18" spans="2:17" x14ac:dyDescent="0.3">
      <c r="B18" s="52" t="s">
        <v>104</v>
      </c>
      <c r="C18" s="53" t="s">
        <v>105</v>
      </c>
      <c r="D18" s="53"/>
      <c r="E18" s="53"/>
      <c r="F18" s="55">
        <v>0</v>
      </c>
      <c r="G18" s="55">
        <v>0</v>
      </c>
      <c r="H18" s="55">
        <f t="shared" si="6"/>
        <v>0</v>
      </c>
      <c r="I18" s="55">
        <v>46.37</v>
      </c>
      <c r="J18" s="55">
        <f t="shared" si="4"/>
        <v>0</v>
      </c>
      <c r="K18" s="55">
        <v>46.37</v>
      </c>
      <c r="L18" s="55">
        <f t="shared" si="5"/>
        <v>-46.37</v>
      </c>
      <c r="M18" s="55">
        <v>0</v>
      </c>
      <c r="N18" s="55">
        <f t="shared" si="9"/>
        <v>46.37</v>
      </c>
      <c r="O18" s="55">
        <f t="shared" si="10"/>
        <v>-46.37</v>
      </c>
      <c r="Q18" s="55"/>
    </row>
    <row r="19" spans="2:17" x14ac:dyDescent="0.3">
      <c r="B19" s="52" t="s">
        <v>106</v>
      </c>
      <c r="C19" s="53" t="s">
        <v>107</v>
      </c>
      <c r="D19" s="53"/>
      <c r="E19" s="53"/>
      <c r="F19" s="55">
        <v>450</v>
      </c>
      <c r="G19" s="55">
        <v>0</v>
      </c>
      <c r="H19" s="55">
        <f t="shared" si="6"/>
        <v>450</v>
      </c>
      <c r="I19" s="55">
        <v>757.36</v>
      </c>
      <c r="J19" s="55">
        <f t="shared" si="4"/>
        <v>0</v>
      </c>
      <c r="K19" s="55">
        <v>757.36</v>
      </c>
      <c r="L19" s="55">
        <f t="shared" si="5"/>
        <v>-307.36</v>
      </c>
      <c r="M19" s="55">
        <v>0</v>
      </c>
      <c r="N19" s="55">
        <f t="shared" si="9"/>
        <v>757.36</v>
      </c>
      <c r="O19" s="55">
        <f t="shared" si="10"/>
        <v>-307.36</v>
      </c>
      <c r="Q19" s="55"/>
    </row>
    <row r="20" spans="2:17" x14ac:dyDescent="0.3">
      <c r="B20" s="52" t="s">
        <v>108</v>
      </c>
      <c r="C20" s="53" t="s">
        <v>109</v>
      </c>
      <c r="D20" s="53"/>
      <c r="E20" s="53"/>
      <c r="F20" s="55">
        <v>100</v>
      </c>
      <c r="G20" s="55">
        <v>0</v>
      </c>
      <c r="H20" s="55">
        <f t="shared" si="6"/>
        <v>100</v>
      </c>
      <c r="I20" s="55">
        <v>45.19</v>
      </c>
      <c r="J20" s="55">
        <f t="shared" si="4"/>
        <v>0</v>
      </c>
      <c r="K20" s="55">
        <v>45.19</v>
      </c>
      <c r="L20" s="55">
        <f t="shared" si="5"/>
        <v>54.81</v>
      </c>
      <c r="M20" s="55">
        <v>0</v>
      </c>
      <c r="N20" s="55">
        <f>I20+M20</f>
        <v>45.19</v>
      </c>
      <c r="O20" s="55">
        <f t="shared" si="10"/>
        <v>54.81</v>
      </c>
      <c r="Q20" s="55"/>
    </row>
    <row r="21" spans="2:17" x14ac:dyDescent="0.3">
      <c r="B21" s="52" t="s">
        <v>110</v>
      </c>
      <c r="C21" s="53" t="s">
        <v>111</v>
      </c>
      <c r="D21" s="53"/>
      <c r="E21" s="56"/>
      <c r="F21" s="55">
        <v>0</v>
      </c>
      <c r="G21" s="55">
        <v>0</v>
      </c>
      <c r="H21" s="55">
        <f t="shared" si="6"/>
        <v>0</v>
      </c>
      <c r="I21" s="55">
        <v>0</v>
      </c>
      <c r="J21" s="55">
        <f t="shared" si="4"/>
        <v>0</v>
      </c>
      <c r="K21" s="55">
        <v>0</v>
      </c>
      <c r="L21" s="55">
        <f t="shared" si="5"/>
        <v>0</v>
      </c>
      <c r="M21" s="55">
        <v>0</v>
      </c>
      <c r="N21" s="55">
        <f>I21+M21</f>
        <v>0</v>
      </c>
      <c r="O21" s="55">
        <f t="shared" ref="O21:O22" si="11">H21-N21</f>
        <v>0</v>
      </c>
      <c r="Q21" s="55"/>
    </row>
    <row r="22" spans="2:17" x14ac:dyDescent="0.3">
      <c r="B22" s="52" t="s">
        <v>112</v>
      </c>
      <c r="C22" s="53" t="s">
        <v>113</v>
      </c>
      <c r="D22" s="53"/>
      <c r="E22" s="53"/>
      <c r="F22" s="55">
        <v>300</v>
      </c>
      <c r="G22" s="55">
        <v>0</v>
      </c>
      <c r="H22" s="55">
        <f t="shared" si="6"/>
        <v>300</v>
      </c>
      <c r="I22" s="55">
        <v>1722</v>
      </c>
      <c r="J22" s="55">
        <f t="shared" si="4"/>
        <v>0</v>
      </c>
      <c r="K22" s="55">
        <v>1722</v>
      </c>
      <c r="L22" s="55">
        <f t="shared" si="5"/>
        <v>-1422</v>
      </c>
      <c r="M22" s="55">
        <v>0</v>
      </c>
      <c r="N22" s="55">
        <f>I22+M22</f>
        <v>1722</v>
      </c>
      <c r="O22" s="55">
        <f t="shared" si="11"/>
        <v>-1422</v>
      </c>
      <c r="Q22" s="55"/>
    </row>
    <row r="23" spans="2:17" x14ac:dyDescent="0.3">
      <c r="B23" s="52" t="s">
        <v>159</v>
      </c>
      <c r="C23" s="53" t="s">
        <v>160</v>
      </c>
      <c r="D23" s="53"/>
      <c r="E23" s="53"/>
      <c r="F23" s="55">
        <v>0</v>
      </c>
      <c r="G23" s="55">
        <v>162</v>
      </c>
      <c r="H23" s="55">
        <f t="shared" si="6"/>
        <v>162</v>
      </c>
      <c r="I23" s="55">
        <v>792.02</v>
      </c>
      <c r="J23" s="55">
        <f t="shared" ref="J23" si="12">I23-K23</f>
        <v>196.01999999999998</v>
      </c>
      <c r="K23" s="55">
        <v>596</v>
      </c>
      <c r="L23" s="55">
        <f t="shared" ref="L23" si="13">H23-I23</f>
        <v>-630.02</v>
      </c>
      <c r="M23" s="55"/>
      <c r="N23" s="55"/>
      <c r="O23" s="55"/>
      <c r="Q23" s="55"/>
    </row>
    <row r="24" spans="2:17" x14ac:dyDescent="0.3">
      <c r="B24" s="52" t="s">
        <v>114</v>
      </c>
      <c r="C24" s="53" t="s">
        <v>115</v>
      </c>
      <c r="D24" s="53"/>
      <c r="E24" s="53"/>
      <c r="F24" s="55">
        <v>532.19000000000005</v>
      </c>
      <c r="G24" s="55">
        <v>0</v>
      </c>
      <c r="H24" s="55">
        <f t="shared" si="6"/>
        <v>532.19000000000005</v>
      </c>
      <c r="I24" s="55">
        <v>133.33000000000001</v>
      </c>
      <c r="J24" s="55">
        <f t="shared" si="4"/>
        <v>94.450000000000017</v>
      </c>
      <c r="K24" s="55">
        <v>38.880000000000003</v>
      </c>
      <c r="L24" s="55">
        <f t="shared" si="5"/>
        <v>398.86</v>
      </c>
      <c r="M24" s="55">
        <v>0</v>
      </c>
      <c r="N24" s="55">
        <f>I24+M24</f>
        <v>133.33000000000001</v>
      </c>
      <c r="O24" s="55">
        <f t="shared" si="10"/>
        <v>398.86</v>
      </c>
      <c r="Q24" s="55"/>
    </row>
    <row r="25" spans="2:17" x14ac:dyDescent="0.3">
      <c r="B25" s="61" t="s">
        <v>116</v>
      </c>
      <c r="C25" s="56" t="s">
        <v>164</v>
      </c>
      <c r="D25" s="53"/>
      <c r="E25" s="53"/>
      <c r="F25" s="55">
        <v>99366.92</v>
      </c>
      <c r="G25" s="55">
        <f>2024.82+746.71</f>
        <v>2771.5299999999997</v>
      </c>
      <c r="H25" s="55">
        <f t="shared" si="6"/>
        <v>102138.45</v>
      </c>
      <c r="I25" s="55">
        <v>11694.22</v>
      </c>
      <c r="J25" s="55">
        <f t="shared" si="4"/>
        <v>21.779999999998836</v>
      </c>
      <c r="K25" s="55">
        <v>11672.44</v>
      </c>
      <c r="L25" s="55">
        <f>H25-I25</f>
        <v>90444.23</v>
      </c>
      <c r="M25" s="55">
        <v>0</v>
      </c>
      <c r="N25" s="55">
        <f>I25+M25</f>
        <v>11694.22</v>
      </c>
      <c r="O25" s="55">
        <f t="shared" si="10"/>
        <v>90444.23</v>
      </c>
      <c r="Q25" s="55"/>
    </row>
    <row r="26" spans="2:17" x14ac:dyDescent="0.3">
      <c r="B26" s="52" t="s">
        <v>117</v>
      </c>
      <c r="C26" s="53" t="s">
        <v>165</v>
      </c>
      <c r="D26" s="53"/>
      <c r="E26" s="53"/>
      <c r="F26" s="55">
        <v>30000</v>
      </c>
      <c r="G26" s="55">
        <v>8470</v>
      </c>
      <c r="H26" s="55">
        <f t="shared" si="6"/>
        <v>38470</v>
      </c>
      <c r="I26" s="55">
        <v>9432.83</v>
      </c>
      <c r="J26" s="55">
        <f t="shared" si="4"/>
        <v>8470</v>
      </c>
      <c r="K26" s="55">
        <v>962.83</v>
      </c>
      <c r="L26" s="55">
        <f t="shared" si="5"/>
        <v>29037.17</v>
      </c>
      <c r="M26" s="55">
        <v>0</v>
      </c>
      <c r="N26" s="55">
        <f t="shared" si="9"/>
        <v>9432.83</v>
      </c>
      <c r="O26" s="55">
        <f t="shared" si="10"/>
        <v>29037.17</v>
      </c>
      <c r="Q26" s="55"/>
    </row>
    <row r="27" spans="2:17" x14ac:dyDescent="0.3">
      <c r="B27" s="52" t="s">
        <v>118</v>
      </c>
      <c r="C27" s="53" t="s">
        <v>119</v>
      </c>
      <c r="D27" s="53"/>
      <c r="E27" s="53"/>
      <c r="F27" s="55">
        <v>100</v>
      </c>
      <c r="G27" s="55">
        <v>0</v>
      </c>
      <c r="H27" s="55">
        <f t="shared" si="6"/>
        <v>100</v>
      </c>
      <c r="I27" s="55">
        <v>0</v>
      </c>
      <c r="J27" s="55">
        <f t="shared" si="4"/>
        <v>0</v>
      </c>
      <c r="K27" s="55">
        <v>0</v>
      </c>
      <c r="L27" s="55">
        <f t="shared" si="5"/>
        <v>100</v>
      </c>
      <c r="M27" s="55">
        <v>0</v>
      </c>
      <c r="N27" s="55">
        <f t="shared" si="9"/>
        <v>0</v>
      </c>
      <c r="O27" s="55">
        <f t="shared" si="10"/>
        <v>100</v>
      </c>
      <c r="Q27" s="55"/>
    </row>
    <row r="28" spans="2:17" x14ac:dyDescent="0.3">
      <c r="B28" s="52" t="s">
        <v>120</v>
      </c>
      <c r="C28" s="53" t="s">
        <v>121</v>
      </c>
      <c r="F28" s="30">
        <v>150</v>
      </c>
      <c r="G28" s="55">
        <v>0</v>
      </c>
      <c r="H28" s="55">
        <f t="shared" si="6"/>
        <v>150</v>
      </c>
      <c r="I28" s="55">
        <v>0</v>
      </c>
      <c r="J28" s="55">
        <f t="shared" ref="J28:J31" si="14">I28-K28</f>
        <v>0</v>
      </c>
      <c r="K28" s="55">
        <v>0</v>
      </c>
      <c r="L28" s="55">
        <f t="shared" ref="L28:L31" si="15">H28-I28</f>
        <v>150</v>
      </c>
      <c r="M28" s="55">
        <v>1</v>
      </c>
      <c r="N28" s="55">
        <f t="shared" ref="N28:N31" si="16">I28+M28</f>
        <v>1</v>
      </c>
      <c r="O28" s="55">
        <f t="shared" ref="O28:O31" si="17">H28-N28</f>
        <v>149</v>
      </c>
      <c r="Q28" s="30"/>
    </row>
    <row r="29" spans="2:17" ht="14.25" customHeight="1" x14ac:dyDescent="0.3">
      <c r="B29" s="52" t="s">
        <v>122</v>
      </c>
      <c r="C29" s="53" t="s">
        <v>123</v>
      </c>
      <c r="F29" s="30">
        <v>100</v>
      </c>
      <c r="G29" s="55">
        <v>0</v>
      </c>
      <c r="H29" s="55">
        <f t="shared" si="6"/>
        <v>100</v>
      </c>
      <c r="I29" s="55">
        <v>0</v>
      </c>
      <c r="J29" s="55">
        <f t="shared" si="14"/>
        <v>0</v>
      </c>
      <c r="K29" s="55">
        <v>0</v>
      </c>
      <c r="L29" s="55">
        <f t="shared" si="15"/>
        <v>100</v>
      </c>
      <c r="M29" s="55">
        <v>2</v>
      </c>
      <c r="N29" s="55">
        <f t="shared" si="16"/>
        <v>2</v>
      </c>
      <c r="O29" s="55">
        <f t="shared" si="17"/>
        <v>98</v>
      </c>
      <c r="Q29" s="30"/>
    </row>
    <row r="30" spans="2:17" ht="15" customHeight="1" x14ac:dyDescent="0.3">
      <c r="B30" s="52" t="s">
        <v>124</v>
      </c>
      <c r="C30" s="53" t="s">
        <v>125</v>
      </c>
      <c r="F30" s="30">
        <v>150</v>
      </c>
      <c r="G30" s="55">
        <v>0</v>
      </c>
      <c r="H30" s="55">
        <f t="shared" si="6"/>
        <v>150</v>
      </c>
      <c r="I30" s="55">
        <v>0</v>
      </c>
      <c r="J30" s="55">
        <f t="shared" si="14"/>
        <v>0</v>
      </c>
      <c r="K30" s="55">
        <v>0</v>
      </c>
      <c r="L30" s="55">
        <f t="shared" si="15"/>
        <v>150</v>
      </c>
      <c r="M30" s="55">
        <v>3</v>
      </c>
      <c r="N30" s="55">
        <f t="shared" si="16"/>
        <v>3</v>
      </c>
      <c r="O30" s="55">
        <f t="shared" si="17"/>
        <v>147</v>
      </c>
      <c r="Q30" s="30"/>
    </row>
    <row r="31" spans="2:17" ht="15" customHeight="1" x14ac:dyDescent="0.3">
      <c r="B31" s="61" t="s">
        <v>126</v>
      </c>
      <c r="C31" s="56" t="s">
        <v>166</v>
      </c>
      <c r="F31" s="30">
        <v>0</v>
      </c>
      <c r="G31" s="55">
        <v>0</v>
      </c>
      <c r="H31" s="55">
        <f t="shared" si="6"/>
        <v>0</v>
      </c>
      <c r="I31" s="55">
        <v>0</v>
      </c>
      <c r="J31" s="55">
        <f t="shared" si="14"/>
        <v>0</v>
      </c>
      <c r="K31" s="55">
        <v>0</v>
      </c>
      <c r="L31" s="55">
        <f t="shared" si="15"/>
        <v>0</v>
      </c>
      <c r="M31" s="55">
        <v>4</v>
      </c>
      <c r="N31" s="55">
        <f t="shared" si="16"/>
        <v>4</v>
      </c>
      <c r="O31" s="55">
        <f t="shared" si="17"/>
        <v>-4</v>
      </c>
      <c r="Q31" s="30"/>
    </row>
    <row r="32" spans="2:17" ht="15" customHeight="1" x14ac:dyDescent="0.3">
      <c r="B32" s="62"/>
      <c r="C32" s="62"/>
      <c r="D32" s="141"/>
    </row>
    <row r="34" spans="3:4" x14ac:dyDescent="0.3">
      <c r="C34" s="62"/>
      <c r="D34" s="51" t="s">
        <v>161</v>
      </c>
    </row>
    <row r="35" spans="3:4" x14ac:dyDescent="0.3">
      <c r="D35" s="51" t="s">
        <v>162</v>
      </c>
    </row>
    <row r="36" spans="3:4" x14ac:dyDescent="0.3">
      <c r="D36" s="51" t="s">
        <v>163</v>
      </c>
    </row>
  </sheetData>
  <pageMargins left="0.31496062992125984" right="0.31496062992125984" top="0.74803149606299213" bottom="0.55118110236220474" header="0.31496062992125984" footer="0.31496062992125984"/>
  <pageSetup paperSize="9" scale="77" orientation="landscape" r:id="rId1"/>
  <headerFooter>
    <oddFooter>&amp;CSeguiment pressupostari 2023</oddFooter>
  </headerFooter>
  <colBreaks count="1" manualBreakCount="1">
    <brk id="1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34"/>
  <sheetViews>
    <sheetView showGridLines="0" view="pageLayout" zoomScaleNormal="100" workbookViewId="0">
      <selection activeCell="A2" sqref="A2"/>
    </sheetView>
  </sheetViews>
  <sheetFormatPr defaultColWidth="11.42578125" defaultRowHeight="16.5" x14ac:dyDescent="0.3"/>
  <cols>
    <col min="1" max="1" width="15.7109375" style="1" customWidth="1"/>
    <col min="2" max="2" width="13.28515625" style="1" customWidth="1"/>
    <col min="3" max="3" width="3.7109375" style="1" customWidth="1"/>
    <col min="4" max="4" width="43.5703125" style="1" customWidth="1"/>
    <col min="5" max="5" width="4.28515625" style="1" customWidth="1"/>
    <col min="6" max="6" width="13.140625" style="1" bestFit="1" customWidth="1"/>
    <col min="7" max="7" width="15.140625" style="1" bestFit="1" customWidth="1"/>
    <col min="8" max="8" width="13.140625" style="1" bestFit="1" customWidth="1"/>
    <col min="9" max="9" width="16.7109375" style="1" customWidth="1"/>
    <col min="10" max="10" width="11.7109375" style="1" bestFit="1" customWidth="1"/>
    <col min="11" max="12" width="11.42578125" style="1" customWidth="1"/>
    <col min="13" max="16384" width="11.42578125" style="1"/>
  </cols>
  <sheetData>
    <row r="1" spans="1:12" ht="21" x14ac:dyDescent="0.4">
      <c r="A1" s="32" t="s">
        <v>144</v>
      </c>
    </row>
    <row r="2" spans="1:12" ht="17.25" thickBot="1" x14ac:dyDescent="0.35"/>
    <row r="3" spans="1:12" s="37" customFormat="1" ht="19.5" thickBot="1" x14ac:dyDescent="0.4">
      <c r="A3" s="33" t="s">
        <v>127</v>
      </c>
      <c r="B3" s="34"/>
      <c r="C3" s="34"/>
      <c r="D3" s="34"/>
      <c r="E3" s="34"/>
      <c r="F3" s="35">
        <f t="shared" ref="F3:L3" si="0">F7</f>
        <v>100</v>
      </c>
      <c r="G3" s="35">
        <f t="shared" si="0"/>
        <v>0</v>
      </c>
      <c r="H3" s="35">
        <f t="shared" si="0"/>
        <v>100</v>
      </c>
      <c r="I3" s="35">
        <f t="shared" si="0"/>
        <v>8.1199999999999992</v>
      </c>
      <c r="J3" s="35">
        <f t="shared" si="0"/>
        <v>0</v>
      </c>
      <c r="K3" s="35">
        <f t="shared" si="0"/>
        <v>8.1199999999999992</v>
      </c>
      <c r="L3" s="35">
        <f t="shared" si="0"/>
        <v>91.88</v>
      </c>
    </row>
    <row r="4" spans="1:12" ht="17.25" thickBot="1" x14ac:dyDescent="0.35"/>
    <row r="5" spans="1:12" s="44" customFormat="1" ht="51" customHeight="1" thickBot="1" x14ac:dyDescent="0.3">
      <c r="A5" s="38" t="s">
        <v>63</v>
      </c>
      <c r="B5" s="39" t="s">
        <v>64</v>
      </c>
      <c r="C5" s="40"/>
      <c r="D5" s="41" t="s">
        <v>31</v>
      </c>
      <c r="E5" s="42"/>
      <c r="F5" s="43" t="s">
        <v>32</v>
      </c>
      <c r="G5" s="104" t="s">
        <v>4</v>
      </c>
      <c r="H5" s="8" t="s">
        <v>5</v>
      </c>
      <c r="I5" s="9" t="s">
        <v>186</v>
      </c>
      <c r="J5" s="8" t="s">
        <v>16</v>
      </c>
      <c r="K5" s="10" t="s">
        <v>65</v>
      </c>
      <c r="L5" s="11" t="s">
        <v>8</v>
      </c>
    </row>
    <row r="7" spans="1:12" ht="17.25" thickBot="1" x14ac:dyDescent="0.35">
      <c r="A7" s="45" t="s">
        <v>147</v>
      </c>
      <c r="B7" s="46">
        <v>3</v>
      </c>
      <c r="C7" s="47" t="s">
        <v>22</v>
      </c>
      <c r="D7" s="48"/>
      <c r="E7" s="49"/>
      <c r="F7" s="50">
        <f t="shared" ref="F7:I7" si="1">SUM(F8:F10)</f>
        <v>100</v>
      </c>
      <c r="G7" s="50">
        <f t="shared" si="1"/>
        <v>0</v>
      </c>
      <c r="H7" s="50">
        <f t="shared" si="1"/>
        <v>100</v>
      </c>
      <c r="I7" s="50">
        <f t="shared" si="1"/>
        <v>8.1199999999999992</v>
      </c>
      <c r="J7" s="50">
        <f t="shared" ref="J7" si="2">SUM(J8:J10)</f>
        <v>0</v>
      </c>
      <c r="K7" s="50">
        <f t="shared" ref="K7" si="3">SUM(K8:K10)</f>
        <v>8.1199999999999992</v>
      </c>
      <c r="L7" s="50">
        <f t="shared" ref="L7" si="4">SUM(L8:L10)</f>
        <v>91.88</v>
      </c>
    </row>
    <row r="8" spans="1:12" ht="17.25" thickTop="1" x14ac:dyDescent="0.3">
      <c r="A8" s="51" t="s">
        <v>67</v>
      </c>
      <c r="B8" s="52" t="s">
        <v>128</v>
      </c>
      <c r="C8" s="53" t="s">
        <v>129</v>
      </c>
      <c r="D8" s="53"/>
      <c r="E8" s="53"/>
      <c r="F8" s="54">
        <v>0</v>
      </c>
      <c r="G8" s="54">
        <v>0</v>
      </c>
      <c r="H8" s="54">
        <f>F8+G8</f>
        <v>0</v>
      </c>
      <c r="I8" s="55">
        <v>0</v>
      </c>
      <c r="J8" s="55">
        <f>I8-K8</f>
        <v>0</v>
      </c>
      <c r="K8" s="55">
        <v>0</v>
      </c>
      <c r="L8" s="55">
        <f>H8-I8</f>
        <v>0</v>
      </c>
    </row>
    <row r="9" spans="1:12" x14ac:dyDescent="0.3">
      <c r="A9" s="51" t="s">
        <v>70</v>
      </c>
      <c r="B9" s="52">
        <v>35900</v>
      </c>
      <c r="C9" s="53" t="s">
        <v>130</v>
      </c>
      <c r="D9" s="53"/>
      <c r="E9" s="53"/>
      <c r="F9" s="54">
        <v>100</v>
      </c>
      <c r="G9" s="54">
        <v>0</v>
      </c>
      <c r="H9" s="54">
        <f>F9+G9</f>
        <v>100</v>
      </c>
      <c r="I9" s="55">
        <v>8.1199999999999992</v>
      </c>
      <c r="J9" s="55">
        <f>I9-K9</f>
        <v>0</v>
      </c>
      <c r="K9" s="55">
        <v>8.1199999999999992</v>
      </c>
      <c r="L9" s="55">
        <f>H9-I9</f>
        <v>91.88</v>
      </c>
    </row>
    <row r="10" spans="1:12" x14ac:dyDescent="0.3">
      <c r="A10" s="51" t="s">
        <v>73</v>
      </c>
    </row>
    <row r="11" spans="1:12" ht="17.25" thickBot="1" x14ac:dyDescent="0.35"/>
    <row r="12" spans="1:12" ht="19.5" thickBot="1" x14ac:dyDescent="0.4">
      <c r="A12" s="33" t="s">
        <v>131</v>
      </c>
      <c r="B12" s="34"/>
      <c r="C12" s="34"/>
      <c r="D12" s="34"/>
      <c r="E12" s="102"/>
      <c r="F12" s="35">
        <f t="shared" ref="F12:L12" si="5">F16</f>
        <v>0</v>
      </c>
      <c r="G12" s="35">
        <f t="shared" si="5"/>
        <v>0</v>
      </c>
      <c r="H12" s="35">
        <f t="shared" si="5"/>
        <v>0</v>
      </c>
      <c r="I12" s="35">
        <f t="shared" si="5"/>
        <v>0</v>
      </c>
      <c r="J12" s="35">
        <f t="shared" si="5"/>
        <v>0</v>
      </c>
      <c r="K12" s="35">
        <f t="shared" si="5"/>
        <v>0</v>
      </c>
      <c r="L12" s="35">
        <f t="shared" si="5"/>
        <v>0</v>
      </c>
    </row>
    <row r="13" spans="1:12" ht="15" customHeight="1" thickBot="1" x14ac:dyDescent="0.35"/>
    <row r="14" spans="1:12" ht="60" customHeight="1" thickBot="1" x14ac:dyDescent="0.35">
      <c r="A14" s="38" t="s">
        <v>63</v>
      </c>
      <c r="B14" s="39" t="s">
        <v>64</v>
      </c>
      <c r="C14" s="40"/>
      <c r="D14" s="41" t="s">
        <v>31</v>
      </c>
      <c r="E14" s="103"/>
      <c r="F14" s="43" t="s">
        <v>32</v>
      </c>
      <c r="G14" s="104" t="s">
        <v>4</v>
      </c>
      <c r="H14" s="8" t="s">
        <v>5</v>
      </c>
      <c r="I14" s="9" t="s">
        <v>186</v>
      </c>
      <c r="J14" s="8" t="s">
        <v>16</v>
      </c>
      <c r="K14" s="10" t="s">
        <v>17</v>
      </c>
      <c r="L14" s="11" t="s">
        <v>8</v>
      </c>
    </row>
    <row r="16" spans="1:12" ht="17.25" thickBot="1" x14ac:dyDescent="0.35">
      <c r="A16" s="45" t="s">
        <v>147</v>
      </c>
      <c r="B16" s="46">
        <v>4</v>
      </c>
      <c r="C16" s="47" t="s">
        <v>23</v>
      </c>
      <c r="D16" s="48"/>
      <c r="E16" s="50"/>
      <c r="F16" s="50">
        <f t="shared" ref="F16:L16" si="6">SUM(F17)</f>
        <v>0</v>
      </c>
      <c r="G16" s="50">
        <f t="shared" si="6"/>
        <v>0</v>
      </c>
      <c r="H16" s="50">
        <f t="shared" si="6"/>
        <v>0</v>
      </c>
      <c r="I16" s="50">
        <f t="shared" si="6"/>
        <v>0</v>
      </c>
      <c r="J16" s="50">
        <f t="shared" si="6"/>
        <v>0</v>
      </c>
      <c r="K16" s="50">
        <f t="shared" si="6"/>
        <v>0</v>
      </c>
      <c r="L16" s="50">
        <f t="shared" si="6"/>
        <v>0</v>
      </c>
    </row>
    <row r="17" spans="1:12" ht="17.25" thickTop="1" x14ac:dyDescent="0.3">
      <c r="A17" s="51" t="s">
        <v>67</v>
      </c>
      <c r="B17" s="52" t="s">
        <v>132</v>
      </c>
      <c r="C17" s="53" t="s">
        <v>133</v>
      </c>
      <c r="D17" s="53"/>
      <c r="E17" s="54"/>
      <c r="F17" s="54">
        <v>0</v>
      </c>
      <c r="G17" s="55">
        <v>0</v>
      </c>
      <c r="H17" s="55">
        <f>F17+G17</f>
        <v>0</v>
      </c>
      <c r="I17" s="55">
        <v>0</v>
      </c>
      <c r="J17" s="55">
        <f>I17-K17</f>
        <v>0</v>
      </c>
      <c r="K17" s="55">
        <v>0</v>
      </c>
      <c r="L17" s="55">
        <f>H17-I17</f>
        <v>0</v>
      </c>
    </row>
    <row r="18" spans="1:12" x14ac:dyDescent="0.3">
      <c r="A18" s="51" t="s">
        <v>70</v>
      </c>
      <c r="B18" s="105"/>
      <c r="E18" s="30"/>
      <c r="F18" s="60"/>
      <c r="G18" s="60"/>
    </row>
    <row r="19" spans="1:12" x14ac:dyDescent="0.3">
      <c r="A19" s="51" t="s">
        <v>73</v>
      </c>
      <c r="B19" s="105"/>
      <c r="E19" s="30"/>
      <c r="F19" s="60"/>
      <c r="G19" s="60"/>
    </row>
    <row r="20" spans="1:12" ht="15" customHeight="1" thickBot="1" x14ac:dyDescent="0.35"/>
    <row r="21" spans="1:12" ht="19.5" thickBot="1" x14ac:dyDescent="0.4">
      <c r="A21" s="33" t="s">
        <v>134</v>
      </c>
      <c r="B21" s="34"/>
      <c r="C21" s="34"/>
      <c r="D21" s="34"/>
      <c r="E21" s="34"/>
      <c r="F21" s="35">
        <f t="shared" ref="F21:L21" si="7">F25</f>
        <v>3350</v>
      </c>
      <c r="G21" s="35">
        <f t="shared" si="7"/>
        <v>1838.97</v>
      </c>
      <c r="H21" s="35">
        <f t="shared" si="7"/>
        <v>5188.97</v>
      </c>
      <c r="I21" s="35">
        <f t="shared" si="7"/>
        <v>3236.81</v>
      </c>
      <c r="J21" s="35">
        <f t="shared" si="7"/>
        <v>0</v>
      </c>
      <c r="K21" s="35">
        <f t="shared" si="7"/>
        <v>3236.81</v>
      </c>
      <c r="L21" s="35">
        <f t="shared" si="7"/>
        <v>1952.1600000000003</v>
      </c>
    </row>
    <row r="22" spans="1:12" ht="17.25" thickBot="1" x14ac:dyDescent="0.35"/>
    <row r="23" spans="1:12" ht="60" customHeight="1" thickBot="1" x14ac:dyDescent="0.35">
      <c r="A23" s="38" t="s">
        <v>63</v>
      </c>
      <c r="B23" s="39" t="s">
        <v>64</v>
      </c>
      <c r="C23" s="40"/>
      <c r="D23" s="41" t="s">
        <v>31</v>
      </c>
      <c r="E23" s="42"/>
      <c r="F23" s="43" t="s">
        <v>32</v>
      </c>
      <c r="G23" s="8" t="s">
        <v>148</v>
      </c>
      <c r="H23" s="8" t="s">
        <v>5</v>
      </c>
      <c r="I23" s="9" t="s">
        <v>186</v>
      </c>
      <c r="J23" s="8" t="s">
        <v>16</v>
      </c>
      <c r="K23" s="10" t="s">
        <v>65</v>
      </c>
      <c r="L23" s="11" t="s">
        <v>8</v>
      </c>
    </row>
    <row r="25" spans="1:12" ht="17.25" thickBot="1" x14ac:dyDescent="0.35">
      <c r="A25" s="45" t="s">
        <v>147</v>
      </c>
      <c r="B25" s="46">
        <v>6</v>
      </c>
      <c r="C25" s="47" t="s">
        <v>24</v>
      </c>
      <c r="D25" s="48"/>
      <c r="E25" s="49"/>
      <c r="F25" s="50">
        <f>SUM(F26:F30)</f>
        <v>3350</v>
      </c>
      <c r="G25" s="50">
        <f t="shared" ref="G25:L25" si="8">SUM(G26:G30)</f>
        <v>1838.97</v>
      </c>
      <c r="H25" s="50">
        <f t="shared" si="8"/>
        <v>5188.97</v>
      </c>
      <c r="I25" s="50">
        <f t="shared" si="8"/>
        <v>3236.81</v>
      </c>
      <c r="J25" s="50">
        <f t="shared" si="8"/>
        <v>0</v>
      </c>
      <c r="K25" s="50">
        <f t="shared" si="8"/>
        <v>3236.81</v>
      </c>
      <c r="L25" s="50">
        <f t="shared" si="8"/>
        <v>1952.1600000000003</v>
      </c>
    </row>
    <row r="26" spans="1:12" ht="17.25" thickTop="1" x14ac:dyDescent="0.3">
      <c r="A26" s="51" t="s">
        <v>67</v>
      </c>
      <c r="B26" s="52" t="s">
        <v>149</v>
      </c>
      <c r="C26" s="53" t="s">
        <v>150</v>
      </c>
      <c r="D26" s="53"/>
      <c r="E26" s="53"/>
      <c r="F26" s="54">
        <v>0</v>
      </c>
      <c r="G26" s="54">
        <v>0</v>
      </c>
      <c r="H26" s="54">
        <f>F26+G26</f>
        <v>0</v>
      </c>
      <c r="I26" s="55">
        <v>0</v>
      </c>
      <c r="J26" s="55">
        <f>I26-K26</f>
        <v>0</v>
      </c>
      <c r="K26" s="55">
        <v>0</v>
      </c>
      <c r="L26" s="55">
        <f>H26-I26</f>
        <v>0</v>
      </c>
    </row>
    <row r="27" spans="1:12" x14ac:dyDescent="0.3">
      <c r="A27" s="51" t="s">
        <v>70</v>
      </c>
      <c r="B27" s="52" t="s">
        <v>135</v>
      </c>
      <c r="C27" s="53" t="s">
        <v>136</v>
      </c>
      <c r="D27" s="53"/>
      <c r="E27" s="53"/>
      <c r="F27" s="54">
        <v>350</v>
      </c>
      <c r="G27" s="54">
        <v>0</v>
      </c>
      <c r="H27" s="54">
        <f>F27+G27</f>
        <v>350</v>
      </c>
      <c r="I27" s="55">
        <v>0</v>
      </c>
      <c r="J27" s="55">
        <f>I27-K27</f>
        <v>0</v>
      </c>
      <c r="K27" s="55">
        <v>0</v>
      </c>
      <c r="L27" s="55">
        <f>H27-I27</f>
        <v>350</v>
      </c>
    </row>
    <row r="28" spans="1:12" x14ac:dyDescent="0.3">
      <c r="A28" s="51" t="s">
        <v>73</v>
      </c>
      <c r="B28" s="52" t="s">
        <v>137</v>
      </c>
      <c r="C28" s="53" t="s">
        <v>138</v>
      </c>
      <c r="D28" s="53"/>
      <c r="E28" s="53"/>
      <c r="F28" s="54">
        <v>3000</v>
      </c>
      <c r="G28" s="54">
        <v>1838.97</v>
      </c>
      <c r="H28" s="54">
        <f>F28+G28</f>
        <v>4838.97</v>
      </c>
      <c r="I28" s="55">
        <v>3236.81</v>
      </c>
      <c r="J28" s="55">
        <f>I28-K28</f>
        <v>0</v>
      </c>
      <c r="K28" s="55">
        <v>3236.81</v>
      </c>
      <c r="L28" s="55">
        <f>H28-I28</f>
        <v>1602.1600000000003</v>
      </c>
    </row>
    <row r="29" spans="1:12" x14ac:dyDescent="0.3">
      <c r="B29" s="61" t="s">
        <v>139</v>
      </c>
      <c r="C29" s="56" t="s">
        <v>140</v>
      </c>
      <c r="D29" s="53"/>
      <c r="E29" s="56"/>
      <c r="F29" s="54">
        <v>0</v>
      </c>
      <c r="G29" s="54">
        <v>0</v>
      </c>
      <c r="H29" s="54">
        <f>F29+G29</f>
        <v>0</v>
      </c>
      <c r="I29" s="55">
        <v>0</v>
      </c>
      <c r="J29" s="55">
        <f>I29-K29</f>
        <v>0</v>
      </c>
      <c r="K29" s="55">
        <v>0</v>
      </c>
      <c r="L29" s="55">
        <f>H29-I29</f>
        <v>0</v>
      </c>
    </row>
    <row r="30" spans="1:12" x14ac:dyDescent="0.3">
      <c r="B30" s="52" t="s">
        <v>141</v>
      </c>
      <c r="C30" s="56" t="s">
        <v>142</v>
      </c>
      <c r="D30" s="53"/>
      <c r="E30" s="56"/>
      <c r="F30" s="54">
        <v>0</v>
      </c>
      <c r="G30" s="54">
        <v>0</v>
      </c>
      <c r="H30" s="54">
        <f>F30+G30</f>
        <v>0</v>
      </c>
      <c r="I30" s="55">
        <v>0</v>
      </c>
      <c r="J30" s="55">
        <f>I30-K30</f>
        <v>0</v>
      </c>
      <c r="K30" s="55">
        <v>0</v>
      </c>
      <c r="L30" s="55">
        <f>H30-I30</f>
        <v>0</v>
      </c>
    </row>
    <row r="32" spans="1:12" x14ac:dyDescent="0.3">
      <c r="D32" s="141"/>
    </row>
    <row r="34" spans="3:3" x14ac:dyDescent="0.3">
      <c r="C34" s="62"/>
    </row>
  </sheetData>
  <pageMargins left="0.31496062992125984" right="0.31496062992125984" top="0.74803149606299213" bottom="0.55118110236220474" header="0.31496062992125984" footer="0.31496062992125984"/>
  <pageSetup paperSize="9" scale="81" orientation="landscape" r:id="rId1"/>
  <headerFooter>
    <oddFooter>&amp;CSeguiment pressupostari 2023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M34"/>
  <sheetViews>
    <sheetView showGridLines="0" view="pageLayout" zoomScaleNormal="100" workbookViewId="0">
      <selection activeCell="D7" sqref="D7"/>
    </sheetView>
  </sheetViews>
  <sheetFormatPr defaultColWidth="11.42578125" defaultRowHeight="16.5" x14ac:dyDescent="0.3"/>
  <cols>
    <col min="1" max="1" width="2.28515625" style="1" customWidth="1"/>
    <col min="2" max="2" width="8.140625" style="1" customWidth="1"/>
    <col min="3" max="3" width="39.140625" style="1" bestFit="1" customWidth="1"/>
    <col min="4" max="4" width="20.5703125" style="1" customWidth="1"/>
    <col min="5" max="5" width="14.85546875" style="1" customWidth="1"/>
    <col min="6" max="6" width="15.5703125" style="1" bestFit="1" customWidth="1"/>
    <col min="7" max="10" width="16.7109375" style="1" customWidth="1"/>
    <col min="11" max="16384" width="11.42578125" style="1"/>
  </cols>
  <sheetData>
    <row r="1" spans="2:10" ht="17.25" thickBot="1" x14ac:dyDescent="0.35"/>
    <row r="2" spans="2:10" ht="21.75" thickBot="1" x14ac:dyDescent="0.45">
      <c r="B2" s="2" t="s">
        <v>199</v>
      </c>
      <c r="C2" s="99"/>
      <c r="D2" s="99"/>
      <c r="E2" s="99"/>
      <c r="F2" s="99"/>
      <c r="G2" s="100"/>
    </row>
    <row r="4" spans="2:10" ht="21" x14ac:dyDescent="0.4">
      <c r="B4" s="5" t="s">
        <v>0</v>
      </c>
    </row>
    <row r="5" spans="2:10" ht="17.25" thickBot="1" x14ac:dyDescent="0.35"/>
    <row r="6" spans="2:10" s="13" customFormat="1" ht="50.25" thickBot="1" x14ac:dyDescent="0.3">
      <c r="B6" s="6" t="s">
        <v>1</v>
      </c>
      <c r="C6" s="7" t="s">
        <v>2</v>
      </c>
      <c r="D6" s="8" t="s">
        <v>3</v>
      </c>
      <c r="E6" s="8" t="s">
        <v>4</v>
      </c>
      <c r="F6" s="8" t="s">
        <v>5</v>
      </c>
      <c r="G6" s="9" t="s">
        <v>189</v>
      </c>
      <c r="H6" s="8" t="s">
        <v>6</v>
      </c>
      <c r="I6" s="10" t="s">
        <v>7</v>
      </c>
      <c r="J6" s="11" t="s">
        <v>8</v>
      </c>
    </row>
    <row r="7" spans="2:10" x14ac:dyDescent="0.3">
      <c r="B7" s="14"/>
      <c r="C7" s="15"/>
      <c r="D7" s="16"/>
    </row>
    <row r="8" spans="2:10" x14ac:dyDescent="0.3">
      <c r="B8" s="19">
        <v>3</v>
      </c>
      <c r="C8" s="20" t="s">
        <v>10</v>
      </c>
      <c r="D8" s="21">
        <f>'Cap 3-4.IIAB'!F3</f>
        <v>20000</v>
      </c>
      <c r="E8" s="21">
        <f>'Cap 3-4.IIAB'!G3</f>
        <v>1310.49</v>
      </c>
      <c r="F8" s="21">
        <f>'Cap 3-4.IIAB'!H3</f>
        <v>21310.49</v>
      </c>
      <c r="G8" s="21">
        <f>'Cap 3-4.IIAB'!I3</f>
        <v>0</v>
      </c>
      <c r="H8" s="21">
        <f>'Cap 3-4.IIAB'!J3</f>
        <v>0</v>
      </c>
      <c r="I8" s="21">
        <f>'Cap 3-4.IIAB'!K3</f>
        <v>0</v>
      </c>
      <c r="J8" s="21">
        <f>'Cap 3-4.IIAB'!L3</f>
        <v>-21310.49</v>
      </c>
    </row>
    <row r="9" spans="2:10" x14ac:dyDescent="0.3">
      <c r="B9" s="19">
        <v>4</v>
      </c>
      <c r="C9" s="20" t="s">
        <v>11</v>
      </c>
      <c r="D9" s="21">
        <f>'Cap 3-4.IIAB'!F13</f>
        <v>303740.40000000002</v>
      </c>
      <c r="E9" s="21">
        <f>'Cap 3-4.IIAB'!G13</f>
        <v>0</v>
      </c>
      <c r="F9" s="21">
        <f>'Cap 3-4.IIAB'!H13</f>
        <v>303740.40000000002</v>
      </c>
      <c r="G9" s="21">
        <f>'Cap 3-4.IIAB'!I13</f>
        <v>0</v>
      </c>
      <c r="H9" s="21">
        <f>'Cap 3-4.IIAB'!J13</f>
        <v>0</v>
      </c>
      <c r="I9" s="21">
        <f>'Cap 3-4.IIAB'!K13</f>
        <v>0</v>
      </c>
      <c r="J9" s="21">
        <f>'Cap 3-4.IIAB'!L13</f>
        <v>-303740.40000000002</v>
      </c>
    </row>
    <row r="10" spans="2:10" x14ac:dyDescent="0.3">
      <c r="B10" s="19">
        <v>5</v>
      </c>
      <c r="C10" s="20" t="s">
        <v>12</v>
      </c>
      <c r="D10" s="101">
        <f>'Cap. 5-8 IIAB'!F3</f>
        <v>0</v>
      </c>
      <c r="E10" s="21">
        <f>'Cap. 5-8 IIAB'!G3</f>
        <v>0</v>
      </c>
      <c r="F10" s="101">
        <f>'Cap. 5-8 IIAB'!H3</f>
        <v>0</v>
      </c>
      <c r="G10" s="101">
        <f>'Cap. 5-8 IIAB'!I3</f>
        <v>0</v>
      </c>
      <c r="H10" s="101">
        <f>'Cap. 5-8 IIAB'!J3</f>
        <v>0</v>
      </c>
      <c r="I10" s="101">
        <f>'Cap. 5-8 IIAB'!K3</f>
        <v>0</v>
      </c>
      <c r="J10" s="101">
        <f>'Cap. 5-8 IIAB'!L3</f>
        <v>0</v>
      </c>
    </row>
    <row r="11" spans="2:10" x14ac:dyDescent="0.3">
      <c r="B11" s="19">
        <v>8</v>
      </c>
      <c r="C11" s="20" t="s">
        <v>13</v>
      </c>
      <c r="D11" s="101">
        <f>'Cap. 5-8 IIAB'!F14</f>
        <v>0</v>
      </c>
      <c r="E11" s="21">
        <f>'Cap. 5-8 IIAB'!G14</f>
        <v>85597.92</v>
      </c>
      <c r="F11" s="101">
        <f>'Cap. 5-8 IIAB'!H14</f>
        <v>85597.92</v>
      </c>
      <c r="G11" s="101">
        <f>'Cap. 5-8 IIAB'!I14</f>
        <v>0</v>
      </c>
      <c r="H11" s="101">
        <f>'Cap. 5-8 IIAB'!J14</f>
        <v>0</v>
      </c>
      <c r="I11" s="101">
        <f>'Cap. 5-8 IIAB'!K14</f>
        <v>0</v>
      </c>
      <c r="J11" s="101">
        <f>'Cap. 5-8 IIAB'!L14</f>
        <v>-85597.92</v>
      </c>
    </row>
    <row r="12" spans="2:10" x14ac:dyDescent="0.3">
      <c r="C12" s="22"/>
    </row>
    <row r="13" spans="2:10" s="26" customFormat="1" ht="21" x14ac:dyDescent="0.4">
      <c r="B13" s="23" t="s">
        <v>14</v>
      </c>
      <c r="C13" s="24"/>
      <c r="D13" s="25">
        <f>SUM(D8:D12)</f>
        <v>323740.40000000002</v>
      </c>
      <c r="E13" s="25">
        <f t="shared" ref="E13:J13" si="0">SUM(E8:E12)</f>
        <v>86908.41</v>
      </c>
      <c r="F13" s="25">
        <f t="shared" si="0"/>
        <v>410648.81</v>
      </c>
      <c r="G13" s="25">
        <f t="shared" si="0"/>
        <v>0</v>
      </c>
      <c r="H13" s="25">
        <f t="shared" si="0"/>
        <v>0</v>
      </c>
      <c r="I13" s="25">
        <f t="shared" si="0"/>
        <v>0</v>
      </c>
      <c r="J13" s="25">
        <f t="shared" si="0"/>
        <v>-410648.81</v>
      </c>
    </row>
    <row r="14" spans="2:10" x14ac:dyDescent="0.3">
      <c r="B14" s="27"/>
    </row>
    <row r="15" spans="2:10" x14ac:dyDescent="0.3">
      <c r="B15" s="27"/>
    </row>
    <row r="16" spans="2:10" ht="21" x14ac:dyDescent="0.4">
      <c r="B16" s="5" t="s">
        <v>151</v>
      </c>
    </row>
    <row r="17" spans="2:10" ht="17.25" thickBot="1" x14ac:dyDescent="0.35"/>
    <row r="18" spans="2:10" s="13" customFormat="1" ht="50.25" thickBot="1" x14ac:dyDescent="0.3">
      <c r="B18" s="6" t="s">
        <v>1</v>
      </c>
      <c r="C18" s="7" t="s">
        <v>2</v>
      </c>
      <c r="D18" s="8" t="s">
        <v>3</v>
      </c>
      <c r="E18" s="8" t="s">
        <v>4</v>
      </c>
      <c r="F18" s="8" t="s">
        <v>5</v>
      </c>
      <c r="G18" s="9" t="s">
        <v>186</v>
      </c>
      <c r="H18" s="8" t="s">
        <v>16</v>
      </c>
      <c r="I18" s="10" t="s">
        <v>65</v>
      </c>
      <c r="J18" s="11" t="s">
        <v>8</v>
      </c>
    </row>
    <row r="19" spans="2:10" x14ac:dyDescent="0.3">
      <c r="B19" s="14"/>
      <c r="C19" s="15"/>
      <c r="D19" s="28"/>
    </row>
    <row r="20" spans="2:10" x14ac:dyDescent="0.3">
      <c r="B20" s="19">
        <v>1</v>
      </c>
      <c r="C20" s="20" t="s">
        <v>20</v>
      </c>
      <c r="D20" s="29">
        <f>'Cap 1. IIAB'!F3</f>
        <v>252185.7</v>
      </c>
      <c r="E20" s="29">
        <f>'Cap 1. IIAB'!G3</f>
        <v>450.08</v>
      </c>
      <c r="F20" s="29">
        <f>'Cap 1. IIAB'!H3</f>
        <v>252635.78</v>
      </c>
      <c r="G20" s="29">
        <f>'Cap 1. IIAB'!I3</f>
        <v>119443.66</v>
      </c>
      <c r="H20" s="29">
        <f>'Cap 1. IIAB'!J3</f>
        <v>0</v>
      </c>
      <c r="I20" s="29">
        <f>'Cap 1. IIAB'!K3</f>
        <v>119443.66</v>
      </c>
      <c r="J20" s="29">
        <f>'Cap 1. IIAB'!L3</f>
        <v>133192.12</v>
      </c>
    </row>
    <row r="21" spans="2:10" x14ac:dyDescent="0.3">
      <c r="B21" s="19">
        <v>2</v>
      </c>
      <c r="C21" s="20" t="s">
        <v>21</v>
      </c>
      <c r="D21" s="29">
        <f>'Cap 2.IIAB'!F3</f>
        <v>68104.7</v>
      </c>
      <c r="E21" s="29">
        <f>'Cap 2.IIAB'!G3</f>
        <v>84093.3</v>
      </c>
      <c r="F21" s="29">
        <f>'Cap 2.IIAB'!H3</f>
        <v>152198</v>
      </c>
      <c r="G21" s="29">
        <f>'Cap 2.IIAB'!I3</f>
        <v>42316.01</v>
      </c>
      <c r="H21" s="29">
        <f>'Cap 2.IIAB'!J3</f>
        <v>604.49999999999875</v>
      </c>
      <c r="I21" s="29">
        <f>'Cap 2.IIAB'!K3</f>
        <v>41711.51</v>
      </c>
      <c r="J21" s="29">
        <f>'Cap 2.IIAB'!L3</f>
        <v>109881.98999999999</v>
      </c>
    </row>
    <row r="22" spans="2:10" x14ac:dyDescent="0.3">
      <c r="B22" s="19">
        <v>3</v>
      </c>
      <c r="C22" s="20" t="s">
        <v>22</v>
      </c>
      <c r="D22" s="29">
        <f>'Cap 3-4-6 IIAB'!F3</f>
        <v>100</v>
      </c>
      <c r="E22" s="29">
        <f>'Cap 3-4-6 IIAB'!G3</f>
        <v>0</v>
      </c>
      <c r="F22" s="29">
        <f>'Cap 3-4-6 IIAB'!H3</f>
        <v>100</v>
      </c>
      <c r="G22" s="29">
        <f>'Cap 3-4-6 IIAB'!I3</f>
        <v>6.33</v>
      </c>
      <c r="H22" s="29">
        <f>'Cap 3-4-6 IIAB'!J3</f>
        <v>0</v>
      </c>
      <c r="I22" s="29">
        <f>'Cap 3-4-6 IIAB'!K3</f>
        <v>6.33</v>
      </c>
      <c r="J22" s="29">
        <f>'Cap 3-4-6 IIAB'!L3</f>
        <v>93.67</v>
      </c>
    </row>
    <row r="23" spans="2:10" x14ac:dyDescent="0.3">
      <c r="B23" s="19">
        <v>4</v>
      </c>
      <c r="C23" s="20" t="s">
        <v>23</v>
      </c>
      <c r="D23" s="29">
        <f>'Cap 3-4-6 IIAB'!F16</f>
        <v>0</v>
      </c>
      <c r="E23" s="29">
        <f>'Cap 3-4-6 IIAB'!G16</f>
        <v>860.41</v>
      </c>
      <c r="F23" s="29">
        <f>'Cap 3-4-6 IIAB'!H16</f>
        <v>860.41</v>
      </c>
      <c r="G23" s="29">
        <f>'Cap 3-4-6 IIAB'!I16</f>
        <v>860.41</v>
      </c>
      <c r="H23" s="29">
        <f>'Cap 3-4-6 IIAB'!J16</f>
        <v>0</v>
      </c>
      <c r="I23" s="29">
        <f>'Cap 3-4-6 IIAB'!K16</f>
        <v>860.41</v>
      </c>
      <c r="J23" s="29">
        <f>'Cap 3-4-6 IIAB'!L16</f>
        <v>0</v>
      </c>
    </row>
    <row r="24" spans="2:10" x14ac:dyDescent="0.3">
      <c r="B24" s="19">
        <v>6</v>
      </c>
      <c r="C24" s="20" t="s">
        <v>24</v>
      </c>
      <c r="D24" s="29">
        <f>'Cap 3-4-6 IIAB'!F22</f>
        <v>3350</v>
      </c>
      <c r="E24" s="29">
        <f>'Cap 3-4-6 IIAB'!G22</f>
        <v>1504.62</v>
      </c>
      <c r="F24" s="29">
        <f>'Cap 3-4-6 IIAB'!H22</f>
        <v>4854.62</v>
      </c>
      <c r="G24" s="29">
        <f>'Cap 3-4-6 IIAB'!I22</f>
        <v>1753.09</v>
      </c>
      <c r="H24" s="29">
        <f>'Cap 3-4-6 IIAB'!J22</f>
        <v>0</v>
      </c>
      <c r="I24" s="29">
        <f>'Cap 3-4-6 IIAB'!K22</f>
        <v>1753.09</v>
      </c>
      <c r="J24" s="29">
        <f>'Cap 3-4-6 IIAB'!L22</f>
        <v>3101.5299999999997</v>
      </c>
    </row>
    <row r="26" spans="2:10" s="26" customFormat="1" ht="21" x14ac:dyDescent="0.4">
      <c r="B26" s="23" t="s">
        <v>25</v>
      </c>
      <c r="C26" s="24"/>
      <c r="D26" s="25">
        <f>SUM(D20:D25)</f>
        <v>323740.40000000002</v>
      </c>
      <c r="E26" s="25">
        <f t="shared" ref="E26:J26" si="1">SUM(E20:E25)</f>
        <v>86908.41</v>
      </c>
      <c r="F26" s="25">
        <f t="shared" si="1"/>
        <v>410648.81</v>
      </c>
      <c r="G26" s="25">
        <f t="shared" si="1"/>
        <v>164379.5</v>
      </c>
      <c r="H26" s="25">
        <f t="shared" si="1"/>
        <v>604.49999999999875</v>
      </c>
      <c r="I26" s="25">
        <f t="shared" si="1"/>
        <v>163775</v>
      </c>
      <c r="J26" s="25">
        <f t="shared" si="1"/>
        <v>246269.31</v>
      </c>
    </row>
    <row r="28" spans="2:10" x14ac:dyDescent="0.3">
      <c r="C28" s="15"/>
      <c r="D28" s="30"/>
      <c r="E28" s="30"/>
      <c r="F28" s="30"/>
      <c r="G28" s="30"/>
      <c r="H28" s="30"/>
      <c r="I28" s="30"/>
      <c r="J28" s="30"/>
    </row>
    <row r="29" spans="2:10" x14ac:dyDescent="0.3">
      <c r="D29" s="30"/>
    </row>
    <row r="30" spans="2:10" x14ac:dyDescent="0.3">
      <c r="B30" s="62"/>
    </row>
    <row r="31" spans="2:10" ht="15" customHeight="1" x14ac:dyDescent="0.3"/>
    <row r="32" spans="2:10" x14ac:dyDescent="0.3">
      <c r="D32" s="141"/>
    </row>
    <row r="34" spans="3:3" x14ac:dyDescent="0.3">
      <c r="C34" s="62"/>
    </row>
  </sheetData>
  <pageMargins left="0.31496062992125984" right="0.31496062992125984" top="0.74803149606299213" bottom="0.55118110236220474" header="0.31496062992125984" footer="0.31496062992125984"/>
  <pageSetup paperSize="9" scale="83" orientation="landscape" r:id="rId1"/>
  <headerFooter>
    <oddFooter>&amp;CSeguiment pressupostari 2023</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35"/>
  <sheetViews>
    <sheetView showGridLines="0" view="pageLayout" zoomScaleNormal="100" workbookViewId="0">
      <selection activeCell="B3" sqref="B3"/>
    </sheetView>
  </sheetViews>
  <sheetFormatPr defaultColWidth="11.42578125" defaultRowHeight="16.5" x14ac:dyDescent="0.3"/>
  <cols>
    <col min="1" max="1" width="1.85546875" style="1" customWidth="1"/>
    <col min="2" max="2" width="12.42578125" style="1" customWidth="1"/>
    <col min="3" max="3" width="6.140625" style="1" customWidth="1"/>
    <col min="4" max="4" width="34.140625" style="1" customWidth="1"/>
    <col min="5" max="5" width="17.7109375" style="1" customWidth="1"/>
    <col min="6" max="6" width="14.28515625" style="1" bestFit="1" customWidth="1"/>
    <col min="7" max="7" width="14.140625" style="1" bestFit="1" customWidth="1"/>
    <col min="8" max="8" width="14.28515625" style="1" bestFit="1" customWidth="1"/>
    <col min="9" max="9" width="13.7109375" style="1" bestFit="1" customWidth="1"/>
    <col min="10" max="10" width="10.42578125" style="1" bestFit="1" customWidth="1"/>
    <col min="11" max="11" width="13.140625" style="1" customWidth="1"/>
    <col min="12" max="12" width="15.140625" style="1" customWidth="1"/>
    <col min="13" max="16384" width="11.42578125" style="1"/>
  </cols>
  <sheetData>
    <row r="1" spans="1:12" ht="21" x14ac:dyDescent="0.4">
      <c r="A1" s="32" t="s">
        <v>152</v>
      </c>
    </row>
    <row r="2" spans="1:12" ht="17.25" thickBot="1" x14ac:dyDescent="0.35"/>
    <row r="3" spans="1:12" s="37" customFormat="1" ht="19.5" thickBot="1" x14ac:dyDescent="0.4">
      <c r="A3" s="33" t="s">
        <v>29</v>
      </c>
      <c r="B3" s="34"/>
      <c r="C3" s="34"/>
      <c r="D3" s="34"/>
      <c r="E3" s="34"/>
      <c r="F3" s="35">
        <f t="shared" ref="F3:L3" si="0">F7</f>
        <v>20000</v>
      </c>
      <c r="G3" s="35">
        <f t="shared" si="0"/>
        <v>1310.49</v>
      </c>
      <c r="H3" s="35">
        <f t="shared" si="0"/>
        <v>21310.49</v>
      </c>
      <c r="I3" s="35">
        <f t="shared" si="0"/>
        <v>0</v>
      </c>
      <c r="J3" s="35">
        <f t="shared" si="0"/>
        <v>0</v>
      </c>
      <c r="K3" s="35">
        <f t="shared" si="0"/>
        <v>0</v>
      </c>
      <c r="L3" s="35">
        <f t="shared" si="0"/>
        <v>-21310.49</v>
      </c>
    </row>
    <row r="4" spans="1:12" ht="17.25" thickBot="1" x14ac:dyDescent="0.35"/>
    <row r="5" spans="1:12" s="13" customFormat="1" ht="50.25" thickBot="1" x14ac:dyDescent="0.3">
      <c r="A5" s="67"/>
      <c r="B5" s="6" t="s">
        <v>30</v>
      </c>
      <c r="C5" s="68"/>
      <c r="D5" s="69" t="s">
        <v>31</v>
      </c>
      <c r="E5" s="90"/>
      <c r="F5" s="91" t="s">
        <v>32</v>
      </c>
      <c r="G5" s="8" t="s">
        <v>4</v>
      </c>
      <c r="H5" s="8" t="s">
        <v>5</v>
      </c>
      <c r="I5" s="9" t="s">
        <v>189</v>
      </c>
      <c r="J5" s="8" t="s">
        <v>6</v>
      </c>
      <c r="K5" s="10" t="s">
        <v>7</v>
      </c>
      <c r="L5" s="11" t="s">
        <v>8</v>
      </c>
    </row>
    <row r="6" spans="1:12" x14ac:dyDescent="0.3">
      <c r="B6" s="14"/>
      <c r="C6" s="15"/>
      <c r="D6" s="71"/>
      <c r="E6" s="71"/>
      <c r="F6" s="16"/>
    </row>
    <row r="7" spans="1:12" ht="17.25" thickBot="1" x14ac:dyDescent="0.35">
      <c r="B7" s="46">
        <v>3</v>
      </c>
      <c r="C7" s="47" t="s">
        <v>10</v>
      </c>
      <c r="D7" s="48"/>
      <c r="E7" s="48"/>
      <c r="F7" s="50">
        <f>F8</f>
        <v>20000</v>
      </c>
      <c r="G7" s="50">
        <f t="shared" ref="G7:L7" si="1">G8</f>
        <v>1310.49</v>
      </c>
      <c r="H7" s="50">
        <f t="shared" si="1"/>
        <v>21310.49</v>
      </c>
      <c r="I7" s="50">
        <f t="shared" si="1"/>
        <v>0</v>
      </c>
      <c r="J7" s="50">
        <f t="shared" si="1"/>
        <v>0</v>
      </c>
      <c r="K7" s="50">
        <f t="shared" si="1"/>
        <v>0</v>
      </c>
      <c r="L7" s="50">
        <f t="shared" si="1"/>
        <v>-21310.49</v>
      </c>
    </row>
    <row r="8" spans="1:12" ht="17.25" thickTop="1" x14ac:dyDescent="0.3">
      <c r="B8" s="74">
        <v>39902</v>
      </c>
      <c r="C8" s="75" t="s">
        <v>34</v>
      </c>
      <c r="D8" s="76"/>
      <c r="E8" s="76"/>
      <c r="F8" s="77">
        <f>SUM(F9:F11)</f>
        <v>20000</v>
      </c>
      <c r="G8" s="77">
        <f t="shared" ref="G8:L8" si="2">SUM(G9:G11)</f>
        <v>1310.49</v>
      </c>
      <c r="H8" s="77">
        <f t="shared" si="2"/>
        <v>21310.49</v>
      </c>
      <c r="I8" s="77">
        <f t="shared" si="2"/>
        <v>0</v>
      </c>
      <c r="J8" s="77">
        <f t="shared" si="2"/>
        <v>0</v>
      </c>
      <c r="K8" s="77">
        <f t="shared" si="2"/>
        <v>0</v>
      </c>
      <c r="L8" s="77">
        <f t="shared" si="2"/>
        <v>-21310.49</v>
      </c>
    </row>
    <row r="9" spans="1:12" x14ac:dyDescent="0.3">
      <c r="D9" s="92" t="s">
        <v>179</v>
      </c>
      <c r="E9" s="92" t="s">
        <v>35</v>
      </c>
      <c r="F9" s="55">
        <v>20000</v>
      </c>
      <c r="G9" s="55">
        <v>0</v>
      </c>
      <c r="H9" s="55">
        <f t="shared" ref="H9" si="3">F9+G9</f>
        <v>20000</v>
      </c>
      <c r="I9" s="55">
        <v>0</v>
      </c>
      <c r="J9" s="55">
        <f t="shared" ref="J9" si="4">I9-K9</f>
        <v>0</v>
      </c>
      <c r="K9" s="55">
        <v>0</v>
      </c>
      <c r="L9" s="55">
        <f t="shared" ref="L9" si="5">I9-H9</f>
        <v>-20000</v>
      </c>
    </row>
    <row r="10" spans="1:12" x14ac:dyDescent="0.3">
      <c r="D10" s="92" t="s">
        <v>190</v>
      </c>
      <c r="E10" s="92"/>
      <c r="F10" s="55">
        <v>0</v>
      </c>
      <c r="G10" s="55">
        <v>1310.49</v>
      </c>
      <c r="H10" s="55">
        <f t="shared" ref="H10" si="6">F10+G10</f>
        <v>1310.49</v>
      </c>
      <c r="I10" s="55">
        <v>0</v>
      </c>
      <c r="J10" s="55">
        <f t="shared" ref="J10" si="7">I10-K10</f>
        <v>0</v>
      </c>
      <c r="K10" s="55">
        <v>0</v>
      </c>
      <c r="L10" s="55">
        <f t="shared" ref="L10" si="8">I10-H10</f>
        <v>-1310.49</v>
      </c>
    </row>
    <row r="11" spans="1:12" x14ac:dyDescent="0.3">
      <c r="D11" s="94"/>
      <c r="G11" s="51"/>
    </row>
    <row r="12" spans="1:12" ht="17.25" thickBot="1" x14ac:dyDescent="0.35">
      <c r="G12" s="51"/>
    </row>
    <row r="13" spans="1:12" ht="19.5" thickBot="1" x14ac:dyDescent="0.4">
      <c r="B13" s="33" t="s">
        <v>44</v>
      </c>
      <c r="C13" s="34"/>
      <c r="D13" s="34"/>
      <c r="E13" s="34"/>
      <c r="F13" s="35">
        <f>F17</f>
        <v>303740.40000000002</v>
      </c>
      <c r="G13" s="35">
        <f t="shared" ref="G13:L13" si="9">G17</f>
        <v>0</v>
      </c>
      <c r="H13" s="35">
        <f t="shared" si="9"/>
        <v>303740.40000000002</v>
      </c>
      <c r="I13" s="35">
        <f t="shared" si="9"/>
        <v>0</v>
      </c>
      <c r="J13" s="35">
        <f t="shared" si="9"/>
        <v>0</v>
      </c>
      <c r="K13" s="35">
        <f t="shared" si="9"/>
        <v>0</v>
      </c>
      <c r="L13" s="35">
        <f t="shared" si="9"/>
        <v>-303740.40000000002</v>
      </c>
    </row>
    <row r="14" spans="1:12" ht="17.25" thickBot="1" x14ac:dyDescent="0.35"/>
    <row r="15" spans="1:12" ht="50.25" thickBot="1" x14ac:dyDescent="0.35">
      <c r="B15" s="6" t="s">
        <v>30</v>
      </c>
      <c r="C15" s="69" t="s">
        <v>31</v>
      </c>
      <c r="D15" s="69"/>
      <c r="E15" s="70"/>
      <c r="F15" s="43" t="s">
        <v>45</v>
      </c>
      <c r="G15" s="8" t="s">
        <v>4</v>
      </c>
      <c r="H15" s="8" t="s">
        <v>5</v>
      </c>
      <c r="I15" s="9" t="s">
        <v>189</v>
      </c>
      <c r="J15" s="8" t="s">
        <v>6</v>
      </c>
      <c r="K15" s="10" t="s">
        <v>7</v>
      </c>
      <c r="L15" s="11" t="s">
        <v>8</v>
      </c>
    </row>
    <row r="17" spans="2:12" ht="17.25" thickBot="1" x14ac:dyDescent="0.35">
      <c r="B17" s="46">
        <v>4</v>
      </c>
      <c r="C17" s="47" t="s">
        <v>11</v>
      </c>
      <c r="D17" s="47"/>
      <c r="E17" s="48"/>
      <c r="F17" s="50">
        <f>F18</f>
        <v>303740.40000000002</v>
      </c>
      <c r="G17" s="50">
        <f t="shared" ref="G17:L17" si="10">G18</f>
        <v>0</v>
      </c>
      <c r="H17" s="50">
        <f t="shared" si="10"/>
        <v>303740.40000000002</v>
      </c>
      <c r="I17" s="50">
        <f t="shared" si="10"/>
        <v>0</v>
      </c>
      <c r="J17" s="50">
        <f t="shared" si="10"/>
        <v>0</v>
      </c>
      <c r="K17" s="50">
        <f t="shared" si="10"/>
        <v>0</v>
      </c>
      <c r="L17" s="50">
        <f t="shared" si="10"/>
        <v>-303740.40000000002</v>
      </c>
    </row>
    <row r="18" spans="2:12" ht="17.25" thickTop="1" x14ac:dyDescent="0.3">
      <c r="B18" s="86">
        <v>46201</v>
      </c>
      <c r="C18" s="95" t="s">
        <v>51</v>
      </c>
      <c r="D18" s="95"/>
      <c r="E18" s="88"/>
      <c r="F18" s="79">
        <f t="shared" ref="F18:L18" si="11">SUM(F19)</f>
        <v>303740.40000000002</v>
      </c>
      <c r="G18" s="79">
        <f t="shared" si="11"/>
        <v>0</v>
      </c>
      <c r="H18" s="79">
        <f t="shared" si="11"/>
        <v>303740.40000000002</v>
      </c>
      <c r="I18" s="79">
        <f t="shared" si="11"/>
        <v>0</v>
      </c>
      <c r="J18" s="79">
        <f t="shared" si="11"/>
        <v>0</v>
      </c>
      <c r="K18" s="79">
        <f t="shared" si="11"/>
        <v>0</v>
      </c>
      <c r="L18" s="79">
        <f t="shared" si="11"/>
        <v>-303740.40000000002</v>
      </c>
    </row>
    <row r="19" spans="2:12" ht="33" x14ac:dyDescent="0.3">
      <c r="B19" s="96"/>
      <c r="C19" s="73"/>
      <c r="D19" s="97" t="s">
        <v>153</v>
      </c>
      <c r="E19" s="92"/>
      <c r="F19" s="30">
        <v>303740.40000000002</v>
      </c>
      <c r="G19" s="55">
        <v>0</v>
      </c>
      <c r="H19" s="55">
        <f>F19+G19</f>
        <v>303740.40000000002</v>
      </c>
      <c r="I19" s="55">
        <v>0</v>
      </c>
      <c r="J19" s="55">
        <f>I19-K19</f>
        <v>0</v>
      </c>
      <c r="K19" s="55">
        <v>0</v>
      </c>
      <c r="L19" s="55">
        <f>I19-H19</f>
        <v>-303740.40000000002</v>
      </c>
    </row>
    <row r="20" spans="2:12" x14ac:dyDescent="0.3">
      <c r="F20" s="30"/>
    </row>
    <row r="22" spans="2:12" x14ac:dyDescent="0.3">
      <c r="D22" s="98"/>
      <c r="F22" s="60"/>
    </row>
    <row r="23" spans="2:12" x14ac:dyDescent="0.3">
      <c r="D23" s="15"/>
      <c r="E23" s="157"/>
      <c r="F23" s="157"/>
    </row>
    <row r="24" spans="2:12" x14ac:dyDescent="0.3">
      <c r="E24" s="156"/>
      <c r="F24" s="156"/>
    </row>
    <row r="25" spans="2:12" x14ac:dyDescent="0.3">
      <c r="E25" s="30"/>
      <c r="F25" s="30"/>
    </row>
    <row r="26" spans="2:12" x14ac:dyDescent="0.3">
      <c r="E26" s="30"/>
      <c r="F26" s="30"/>
    </row>
    <row r="33" spans="3:4" x14ac:dyDescent="0.3">
      <c r="D33" s="141"/>
    </row>
    <row r="35" spans="3:4" x14ac:dyDescent="0.3">
      <c r="C35" s="62"/>
    </row>
  </sheetData>
  <mergeCells count="2">
    <mergeCell ref="E23:F23"/>
    <mergeCell ref="E24:F24"/>
  </mergeCells>
  <pageMargins left="0.31496062992125984" right="0.31496062992125984" top="0.74803149606299213" bottom="0.55118110236220474" header="0.31496062992125984" footer="0.31496062992125984"/>
  <pageSetup paperSize="9" scale="83" fitToHeight="0" orientation="landscape" r:id="rId1"/>
  <headerFooter>
    <oddFooter>&amp;CSeguiment pressupostari 2023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A5C5B-B90E-4658-9991-A249F951FE37}">
  <dimension ref="A1:O34"/>
  <sheetViews>
    <sheetView showGridLines="0" view="pageLayout" zoomScaleNormal="100" workbookViewId="0">
      <selection activeCell="B3" sqref="B3"/>
    </sheetView>
  </sheetViews>
  <sheetFormatPr defaultColWidth="11.42578125" defaultRowHeight="16.5" x14ac:dyDescent="0.3"/>
  <cols>
    <col min="1" max="1" width="3.42578125" style="1" customWidth="1"/>
    <col min="2" max="2" width="12.42578125" style="1" customWidth="1"/>
    <col min="3" max="3" width="3.85546875" style="1" customWidth="1"/>
    <col min="4" max="4" width="20.5703125" style="1" customWidth="1"/>
    <col min="5" max="5" width="23.28515625" style="1" customWidth="1"/>
    <col min="6" max="6" width="12.5703125" style="1" customWidth="1"/>
    <col min="7" max="7" width="14.140625" style="1" bestFit="1" customWidth="1"/>
    <col min="8" max="8" width="13.140625" style="1" bestFit="1" customWidth="1"/>
    <col min="9" max="10" width="16.7109375" style="1" customWidth="1"/>
    <col min="11" max="11" width="13.28515625" style="1" customWidth="1"/>
    <col min="12" max="12" width="13.7109375" style="1" customWidth="1"/>
    <col min="13" max="16384" width="11.42578125" style="1"/>
  </cols>
  <sheetData>
    <row r="1" spans="1:12" ht="21" x14ac:dyDescent="0.4">
      <c r="A1" s="32" t="s">
        <v>152</v>
      </c>
    </row>
    <row r="2" spans="1:12" ht="17.25" thickBot="1" x14ac:dyDescent="0.35">
      <c r="A2" s="66"/>
    </row>
    <row r="3" spans="1:12" s="37" customFormat="1" ht="19.5" thickBot="1" x14ac:dyDescent="0.4">
      <c r="A3" s="33" t="s">
        <v>56</v>
      </c>
      <c r="B3" s="34"/>
      <c r="C3" s="34"/>
      <c r="D3" s="34"/>
      <c r="E3" s="34"/>
      <c r="F3" s="35">
        <f>F7</f>
        <v>0</v>
      </c>
      <c r="G3" s="35">
        <f t="shared" ref="G3:L3" si="0">G7</f>
        <v>0</v>
      </c>
      <c r="H3" s="35">
        <f t="shared" si="0"/>
        <v>0</v>
      </c>
      <c r="I3" s="35">
        <f t="shared" si="0"/>
        <v>0</v>
      </c>
      <c r="J3" s="35">
        <f t="shared" si="0"/>
        <v>0</v>
      </c>
      <c r="K3" s="35">
        <f t="shared" si="0"/>
        <v>0</v>
      </c>
      <c r="L3" s="35">
        <f t="shared" si="0"/>
        <v>0</v>
      </c>
    </row>
    <row r="4" spans="1:12" ht="17.25" thickBot="1" x14ac:dyDescent="0.35"/>
    <row r="5" spans="1:12" s="13" customFormat="1" ht="55.5" customHeight="1" thickBot="1" x14ac:dyDescent="0.3">
      <c r="A5" s="67"/>
      <c r="B5" s="6" t="s">
        <v>30</v>
      </c>
      <c r="C5" s="68"/>
      <c r="D5" s="69" t="s">
        <v>31</v>
      </c>
      <c r="E5" s="70"/>
      <c r="F5" s="43" t="s">
        <v>32</v>
      </c>
      <c r="G5" s="8" t="s">
        <v>4</v>
      </c>
      <c r="H5" s="8" t="s">
        <v>5</v>
      </c>
      <c r="I5" s="9" t="s">
        <v>189</v>
      </c>
      <c r="J5" s="8" t="s">
        <v>6</v>
      </c>
      <c r="K5" s="10" t="s">
        <v>7</v>
      </c>
      <c r="L5" s="11" t="s">
        <v>8</v>
      </c>
    </row>
    <row r="6" spans="1:12" x14ac:dyDescent="0.3">
      <c r="B6" s="14"/>
      <c r="C6" s="15"/>
      <c r="D6" s="71"/>
      <c r="E6" s="71"/>
      <c r="F6" s="72"/>
    </row>
    <row r="7" spans="1:12" ht="17.25" thickBot="1" x14ac:dyDescent="0.35">
      <c r="B7" s="46">
        <v>5</v>
      </c>
      <c r="C7" s="47" t="s">
        <v>12</v>
      </c>
      <c r="D7" s="48"/>
      <c r="E7" s="48"/>
      <c r="F7" s="50">
        <f>F8</f>
        <v>0</v>
      </c>
      <c r="G7" s="50">
        <f t="shared" ref="G7:L7" si="1">G8</f>
        <v>0</v>
      </c>
      <c r="H7" s="50">
        <f t="shared" si="1"/>
        <v>0</v>
      </c>
      <c r="I7" s="50">
        <f t="shared" si="1"/>
        <v>0</v>
      </c>
      <c r="J7" s="50">
        <f t="shared" si="1"/>
        <v>0</v>
      </c>
      <c r="K7" s="50">
        <f t="shared" si="1"/>
        <v>0</v>
      </c>
      <c r="L7" s="50">
        <f t="shared" si="1"/>
        <v>0</v>
      </c>
    </row>
    <row r="8" spans="1:12" s="73" customFormat="1" ht="17.25" thickTop="1" x14ac:dyDescent="0.3">
      <c r="B8" s="74">
        <v>52000</v>
      </c>
      <c r="C8" s="75" t="s">
        <v>57</v>
      </c>
      <c r="D8" s="76"/>
      <c r="E8" s="76"/>
      <c r="F8" s="77">
        <f>F9</f>
        <v>0</v>
      </c>
      <c r="G8" s="78">
        <f t="shared" ref="G8:L8" si="2">SUM(G9)</f>
        <v>0</v>
      </c>
      <c r="H8" s="78">
        <f t="shared" si="2"/>
        <v>0</v>
      </c>
      <c r="I8" s="78">
        <f t="shared" si="2"/>
        <v>0</v>
      </c>
      <c r="J8" s="78">
        <f t="shared" si="2"/>
        <v>0</v>
      </c>
      <c r="K8" s="78">
        <f t="shared" si="2"/>
        <v>0</v>
      </c>
      <c r="L8" s="78">
        <f t="shared" si="2"/>
        <v>0</v>
      </c>
    </row>
    <row r="9" spans="1:12" x14ac:dyDescent="0.3">
      <c r="B9" s="80"/>
      <c r="C9" s="81"/>
      <c r="D9" s="82" t="s">
        <v>57</v>
      </c>
      <c r="E9" s="82"/>
      <c r="F9" s="83">
        <v>0</v>
      </c>
      <c r="G9" s="55">
        <v>0</v>
      </c>
      <c r="H9" s="84">
        <f>F9+G9</f>
        <v>0</v>
      </c>
      <c r="I9" s="55">
        <v>0</v>
      </c>
      <c r="J9" s="84">
        <f>I9-K9</f>
        <v>0</v>
      </c>
      <c r="K9" s="55">
        <v>0</v>
      </c>
      <c r="L9" s="84">
        <f>I9-H9</f>
        <v>0</v>
      </c>
    </row>
    <row r="13" spans="1:12" ht="17.25" thickBot="1" x14ac:dyDescent="0.35"/>
    <row r="14" spans="1:12" s="37" customFormat="1" ht="19.5" thickBot="1" x14ac:dyDescent="0.4">
      <c r="A14" s="33" t="s">
        <v>58</v>
      </c>
      <c r="B14" s="34"/>
      <c r="C14" s="34"/>
      <c r="D14" s="34"/>
      <c r="E14" s="34"/>
      <c r="F14" s="35">
        <f>F18</f>
        <v>0</v>
      </c>
      <c r="G14" s="35">
        <f t="shared" ref="G14:L14" si="3">G18</f>
        <v>85597.92</v>
      </c>
      <c r="H14" s="35">
        <f t="shared" si="3"/>
        <v>85597.92</v>
      </c>
      <c r="I14" s="35">
        <f t="shared" si="3"/>
        <v>0</v>
      </c>
      <c r="J14" s="35">
        <f t="shared" si="3"/>
        <v>0</v>
      </c>
      <c r="K14" s="35">
        <f t="shared" si="3"/>
        <v>0</v>
      </c>
      <c r="L14" s="35">
        <f t="shared" si="3"/>
        <v>-85597.92</v>
      </c>
    </row>
    <row r="15" spans="1:12" ht="17.25" thickBot="1" x14ac:dyDescent="0.35"/>
    <row r="16" spans="1:12" s="13" customFormat="1" ht="50.25" thickBot="1" x14ac:dyDescent="0.3">
      <c r="A16" s="67"/>
      <c r="B16" s="6" t="s">
        <v>30</v>
      </c>
      <c r="C16" s="68"/>
      <c r="D16" s="69" t="s">
        <v>31</v>
      </c>
      <c r="E16" s="70"/>
      <c r="F16" s="43" t="s">
        <v>59</v>
      </c>
      <c r="G16" s="8" t="s">
        <v>4</v>
      </c>
      <c r="H16" s="8" t="s">
        <v>5</v>
      </c>
      <c r="I16" s="9" t="s">
        <v>189</v>
      </c>
      <c r="J16" s="8" t="s">
        <v>6</v>
      </c>
      <c r="K16" s="10" t="s">
        <v>7</v>
      </c>
      <c r="L16" s="11" t="s">
        <v>8</v>
      </c>
    </row>
    <row r="17" spans="2:12" x14ac:dyDescent="0.3">
      <c r="B17" s="14"/>
      <c r="C17" s="15"/>
      <c r="D17" s="71"/>
      <c r="E17" s="71"/>
      <c r="F17" s="72"/>
    </row>
    <row r="18" spans="2:12" ht="17.25" thickBot="1" x14ac:dyDescent="0.35">
      <c r="B18" s="46">
        <v>8</v>
      </c>
      <c r="C18" s="47" t="s">
        <v>60</v>
      </c>
      <c r="D18" s="48"/>
      <c r="E18" s="48"/>
      <c r="F18" s="50">
        <f>F19+F21</f>
        <v>0</v>
      </c>
      <c r="G18" s="50">
        <f>G19+G21</f>
        <v>85597.92</v>
      </c>
      <c r="H18" s="50">
        <f t="shared" ref="H18:L18" si="4">H19+H21</f>
        <v>85597.92</v>
      </c>
      <c r="I18" s="50">
        <f t="shared" si="4"/>
        <v>0</v>
      </c>
      <c r="J18" s="50">
        <f t="shared" si="4"/>
        <v>0</v>
      </c>
      <c r="K18" s="50">
        <f t="shared" si="4"/>
        <v>0</v>
      </c>
      <c r="L18" s="50">
        <f t="shared" si="4"/>
        <v>-85597.92</v>
      </c>
    </row>
    <row r="19" spans="2:12" s="73" customFormat="1" ht="17.25" thickTop="1" x14ac:dyDescent="0.3">
      <c r="B19" s="74">
        <v>87010</v>
      </c>
      <c r="C19" s="75" t="s">
        <v>61</v>
      </c>
      <c r="D19" s="76"/>
      <c r="E19" s="76"/>
      <c r="F19" s="77">
        <f>F20</f>
        <v>0</v>
      </c>
      <c r="G19" s="78">
        <f t="shared" ref="G19:L19" si="5">SUM(G20)</f>
        <v>82739.3</v>
      </c>
      <c r="H19" s="78">
        <f t="shared" si="5"/>
        <v>82739.3</v>
      </c>
      <c r="I19" s="78">
        <f t="shared" si="5"/>
        <v>0</v>
      </c>
      <c r="J19" s="78">
        <f t="shared" si="5"/>
        <v>0</v>
      </c>
      <c r="K19" s="78">
        <f t="shared" si="5"/>
        <v>0</v>
      </c>
      <c r="L19" s="78">
        <f t="shared" si="5"/>
        <v>-82739.3</v>
      </c>
    </row>
    <row r="20" spans="2:12" x14ac:dyDescent="0.3">
      <c r="B20" s="80"/>
      <c r="C20" s="85"/>
      <c r="D20" s="71" t="s">
        <v>61</v>
      </c>
      <c r="E20" s="71"/>
      <c r="F20" s="60">
        <v>0</v>
      </c>
      <c r="G20" s="84">
        <v>82739.3</v>
      </c>
      <c r="H20" s="84">
        <f>F20+G20</f>
        <v>82739.3</v>
      </c>
      <c r="I20" s="55">
        <v>0</v>
      </c>
      <c r="J20" s="84">
        <f>I20-K20</f>
        <v>0</v>
      </c>
      <c r="K20" s="55">
        <v>0</v>
      </c>
      <c r="L20" s="84">
        <f>I20-H20</f>
        <v>-82739.3</v>
      </c>
    </row>
    <row r="21" spans="2:12" x14ac:dyDescent="0.3">
      <c r="B21" s="86">
        <v>87000</v>
      </c>
      <c r="C21" s="87" t="s">
        <v>170</v>
      </c>
      <c r="D21" s="88"/>
      <c r="E21" s="88"/>
      <c r="F21" s="89">
        <f>F22</f>
        <v>0</v>
      </c>
      <c r="G21" s="78">
        <f t="shared" ref="G21:L21" si="6">SUM(G22)</f>
        <v>2858.62</v>
      </c>
      <c r="H21" s="78">
        <f t="shared" si="6"/>
        <v>2858.62</v>
      </c>
      <c r="I21" s="78">
        <f t="shared" si="6"/>
        <v>0</v>
      </c>
      <c r="J21" s="78">
        <f t="shared" si="6"/>
        <v>0</v>
      </c>
      <c r="K21" s="78">
        <f t="shared" si="6"/>
        <v>0</v>
      </c>
      <c r="L21" s="78">
        <f t="shared" si="6"/>
        <v>-2858.62</v>
      </c>
    </row>
    <row r="22" spans="2:12" x14ac:dyDescent="0.3">
      <c r="B22" s="80"/>
      <c r="C22" s="81"/>
      <c r="D22" s="82" t="s">
        <v>170</v>
      </c>
      <c r="E22" s="82"/>
      <c r="F22" s="83">
        <v>0</v>
      </c>
      <c r="G22" s="84">
        <v>2858.62</v>
      </c>
      <c r="H22" s="84">
        <f>F22+G22</f>
        <v>2858.62</v>
      </c>
      <c r="I22" s="55">
        <v>0</v>
      </c>
      <c r="J22" s="84">
        <f>I22-K22</f>
        <v>0</v>
      </c>
      <c r="K22" s="55">
        <v>0</v>
      </c>
      <c r="L22" s="84">
        <f>I22-H22</f>
        <v>-2858.62</v>
      </c>
    </row>
    <row r="32" spans="2:12" x14ac:dyDescent="0.3">
      <c r="D32" s="141"/>
    </row>
    <row r="34" spans="3:3" x14ac:dyDescent="0.3">
      <c r="C34" s="62"/>
    </row>
  </sheetData>
  <pageMargins left="0.31496062992125984" right="0.31496062992125984" top="0.74803149606299213" bottom="0.55118110236220474" header="0.31496062992125984" footer="0.31496062992125984"/>
  <pageSetup paperSize="9" scale="83" orientation="landscape" r:id="rId1"/>
  <headerFooter>
    <oddFooter>&amp;CSeguiment pressupostari 2023</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34"/>
  <sheetViews>
    <sheetView showGridLines="0" view="pageLayout" zoomScaleNormal="100" workbookViewId="0">
      <selection activeCell="A3" sqref="A3"/>
    </sheetView>
  </sheetViews>
  <sheetFormatPr defaultColWidth="11.42578125" defaultRowHeight="16.5" x14ac:dyDescent="0.3"/>
  <cols>
    <col min="1" max="1" width="15.7109375" style="1" customWidth="1"/>
    <col min="2" max="2" width="11.7109375" style="1" customWidth="1"/>
    <col min="3" max="3" width="39.42578125" style="1" customWidth="1"/>
    <col min="4" max="4" width="1.7109375" style="1" customWidth="1"/>
    <col min="5" max="5" width="2.42578125" style="1" customWidth="1"/>
    <col min="6" max="6" width="14.28515625" style="1" bestFit="1" customWidth="1"/>
    <col min="7" max="7" width="14.140625" style="1" bestFit="1" customWidth="1"/>
    <col min="8" max="8" width="14.28515625" style="1" bestFit="1" customWidth="1"/>
    <col min="9" max="9" width="15.140625" style="1" bestFit="1" customWidth="1"/>
    <col min="10" max="10" width="11.85546875" style="1" bestFit="1" customWidth="1"/>
    <col min="11" max="12" width="14.28515625" style="1" bestFit="1" customWidth="1"/>
    <col min="13" max="16384" width="11.42578125" style="1"/>
  </cols>
  <sheetData>
    <row r="1" spans="1:12" ht="21" x14ac:dyDescent="0.4">
      <c r="A1" s="32" t="s">
        <v>152</v>
      </c>
    </row>
    <row r="2" spans="1:12" ht="17.25" thickBot="1" x14ac:dyDescent="0.35"/>
    <row r="3" spans="1:12" s="58" customFormat="1" ht="19.5" thickBot="1" x14ac:dyDescent="0.4">
      <c r="A3" s="33" t="s">
        <v>62</v>
      </c>
      <c r="B3" s="57"/>
      <c r="C3" s="57"/>
      <c r="D3" s="57"/>
      <c r="E3" s="57"/>
      <c r="F3" s="35">
        <f t="shared" ref="F3:L3" si="0">F7</f>
        <v>252185.7</v>
      </c>
      <c r="G3" s="35">
        <f t="shared" si="0"/>
        <v>450.08</v>
      </c>
      <c r="H3" s="35">
        <f t="shared" si="0"/>
        <v>252635.78</v>
      </c>
      <c r="I3" s="35">
        <f t="shared" si="0"/>
        <v>119443.66</v>
      </c>
      <c r="J3" s="35">
        <f t="shared" si="0"/>
        <v>0</v>
      </c>
      <c r="K3" s="35">
        <f t="shared" si="0"/>
        <v>119443.66</v>
      </c>
      <c r="L3" s="35">
        <f t="shared" si="0"/>
        <v>133192.12</v>
      </c>
    </row>
    <row r="4" spans="1:12" ht="17.25" thickBot="1" x14ac:dyDescent="0.35"/>
    <row r="5" spans="1:12" s="44" customFormat="1" ht="50.25" thickBot="1" x14ac:dyDescent="0.3">
      <c r="A5" s="38" t="s">
        <v>63</v>
      </c>
      <c r="B5" s="39" t="s">
        <v>64</v>
      </c>
      <c r="C5" s="40" t="s">
        <v>2</v>
      </c>
      <c r="D5" s="41"/>
      <c r="E5" s="42"/>
      <c r="F5" s="43" t="s">
        <v>32</v>
      </c>
      <c r="G5" s="8" t="s">
        <v>4</v>
      </c>
      <c r="H5" s="8" t="s">
        <v>5</v>
      </c>
      <c r="I5" s="9" t="s">
        <v>186</v>
      </c>
      <c r="J5" s="8" t="s">
        <v>16</v>
      </c>
      <c r="K5" s="10" t="s">
        <v>65</v>
      </c>
      <c r="L5" s="11" t="s">
        <v>8</v>
      </c>
    </row>
    <row r="6" spans="1:12" x14ac:dyDescent="0.3">
      <c r="G6" s="17"/>
    </row>
    <row r="7" spans="1:12" ht="17.25" thickBot="1" x14ac:dyDescent="0.35">
      <c r="A7" s="45" t="s">
        <v>154</v>
      </c>
      <c r="B7" s="46">
        <v>1</v>
      </c>
      <c r="C7" s="47" t="s">
        <v>20</v>
      </c>
      <c r="D7" s="48"/>
      <c r="E7" s="49"/>
      <c r="F7" s="50">
        <f>SUM(F8:F13)</f>
        <v>252185.7</v>
      </c>
      <c r="G7" s="50">
        <f t="shared" ref="G7:L7" si="1">SUM(G8:G13)</f>
        <v>450.08</v>
      </c>
      <c r="H7" s="50">
        <f t="shared" si="1"/>
        <v>252635.78</v>
      </c>
      <c r="I7" s="50">
        <f t="shared" si="1"/>
        <v>119443.66</v>
      </c>
      <c r="J7" s="50">
        <f t="shared" si="1"/>
        <v>0</v>
      </c>
      <c r="K7" s="50">
        <f t="shared" si="1"/>
        <v>119443.66</v>
      </c>
      <c r="L7" s="50">
        <f t="shared" si="1"/>
        <v>133192.12</v>
      </c>
    </row>
    <row r="8" spans="1:12" ht="17.25" thickTop="1" x14ac:dyDescent="0.3">
      <c r="A8" s="51" t="s">
        <v>67</v>
      </c>
      <c r="B8" s="52" t="s">
        <v>71</v>
      </c>
      <c r="C8" s="53" t="s">
        <v>72</v>
      </c>
      <c r="D8" s="53"/>
      <c r="E8" s="53"/>
      <c r="F8" s="55">
        <v>0</v>
      </c>
      <c r="G8" s="55">
        <v>450.08</v>
      </c>
      <c r="H8" s="55">
        <f t="shared" ref="H8" si="2">F8+G8</f>
        <v>450.08</v>
      </c>
      <c r="I8" s="55">
        <v>83487.360000000001</v>
      </c>
      <c r="J8" s="55">
        <f>I8-K8</f>
        <v>0</v>
      </c>
      <c r="K8" s="55">
        <v>83487.360000000001</v>
      </c>
      <c r="L8" s="55">
        <f>H8-I8</f>
        <v>-83037.279999999999</v>
      </c>
    </row>
    <row r="9" spans="1:12" x14ac:dyDescent="0.3">
      <c r="A9" s="51" t="s">
        <v>67</v>
      </c>
      <c r="B9" s="52" t="s">
        <v>74</v>
      </c>
      <c r="C9" s="53" t="s">
        <v>75</v>
      </c>
      <c r="D9" s="53"/>
      <c r="E9" s="53"/>
      <c r="F9" s="30">
        <v>180066.32</v>
      </c>
      <c r="G9" s="55">
        <v>0</v>
      </c>
      <c r="H9" s="55">
        <f>F9+G9</f>
        <v>180066.32</v>
      </c>
      <c r="I9" s="55">
        <v>0</v>
      </c>
      <c r="J9" s="55">
        <f>I9-K9</f>
        <v>0</v>
      </c>
      <c r="K9" s="55">
        <v>0</v>
      </c>
      <c r="L9" s="55">
        <f>H9-I9</f>
        <v>180066.32</v>
      </c>
    </row>
    <row r="10" spans="1:12" x14ac:dyDescent="0.3">
      <c r="A10" s="51" t="s">
        <v>70</v>
      </c>
      <c r="B10" s="52" t="s">
        <v>78</v>
      </c>
      <c r="C10" s="53" t="s">
        <v>79</v>
      </c>
      <c r="D10" s="53"/>
      <c r="E10" s="53"/>
      <c r="F10" s="55">
        <v>1500</v>
      </c>
      <c r="G10" s="55">
        <v>0</v>
      </c>
      <c r="H10" s="55">
        <f t="shared" ref="H10:H13" si="3">F10+G10</f>
        <v>1500</v>
      </c>
      <c r="I10" s="55">
        <v>0</v>
      </c>
      <c r="J10" s="55">
        <f t="shared" ref="J10" si="4">I10-K10</f>
        <v>0</v>
      </c>
      <c r="K10" s="55">
        <v>0</v>
      </c>
      <c r="L10" s="55">
        <f t="shared" ref="L10" si="5">H10-I10</f>
        <v>1500</v>
      </c>
    </row>
    <row r="11" spans="1:12" x14ac:dyDescent="0.3">
      <c r="A11" s="51" t="s">
        <v>73</v>
      </c>
      <c r="B11" s="52" t="s">
        <v>80</v>
      </c>
      <c r="C11" s="53" t="s">
        <v>81</v>
      </c>
      <c r="D11" s="53"/>
      <c r="E11" s="53"/>
      <c r="F11" s="54">
        <v>61201.38</v>
      </c>
      <c r="G11" s="55">
        <v>0</v>
      </c>
      <c r="H11" s="55">
        <f t="shared" si="3"/>
        <v>61201.38</v>
      </c>
      <c r="I11" s="55">
        <v>32638.38</v>
      </c>
      <c r="J11" s="55">
        <f>I11-K11</f>
        <v>0</v>
      </c>
      <c r="K11" s="55">
        <v>32638.38</v>
      </c>
      <c r="L11" s="55">
        <f>H11-I11</f>
        <v>28562.999999999996</v>
      </c>
    </row>
    <row r="12" spans="1:12" x14ac:dyDescent="0.3">
      <c r="B12" s="52" t="s">
        <v>82</v>
      </c>
      <c r="C12" s="53" t="s">
        <v>83</v>
      </c>
      <c r="D12" s="53"/>
      <c r="E12" s="53"/>
      <c r="F12" s="55">
        <v>1750</v>
      </c>
      <c r="G12" s="55">
        <v>0</v>
      </c>
      <c r="H12" s="55">
        <f t="shared" si="3"/>
        <v>1750</v>
      </c>
      <c r="I12" s="30">
        <v>0</v>
      </c>
      <c r="J12" s="55">
        <f>I12-K12</f>
        <v>0</v>
      </c>
      <c r="K12" s="30">
        <v>0</v>
      </c>
      <c r="L12" s="55">
        <f>H12-I12</f>
        <v>1750</v>
      </c>
    </row>
    <row r="13" spans="1:12" x14ac:dyDescent="0.3">
      <c r="B13" s="52" t="s">
        <v>84</v>
      </c>
      <c r="C13" s="53" t="s">
        <v>85</v>
      </c>
      <c r="D13" s="53"/>
      <c r="E13" s="53"/>
      <c r="F13" s="54">
        <v>7668</v>
      </c>
      <c r="G13" s="55">
        <v>0</v>
      </c>
      <c r="H13" s="55">
        <f t="shared" si="3"/>
        <v>7668</v>
      </c>
      <c r="I13" s="55">
        <v>3317.92</v>
      </c>
      <c r="J13" s="55">
        <f>I13-K13</f>
        <v>0</v>
      </c>
      <c r="K13" s="55">
        <v>3317.92</v>
      </c>
      <c r="L13" s="55">
        <f>H13-I13</f>
        <v>4350.08</v>
      </c>
    </row>
    <row r="15" spans="1:12" x14ac:dyDescent="0.3">
      <c r="B15" s="63"/>
    </row>
    <row r="16" spans="1:12" x14ac:dyDescent="0.3">
      <c r="B16" s="64"/>
      <c r="G16" s="65"/>
    </row>
    <row r="22" spans="4:4" x14ac:dyDescent="0.3">
      <c r="D22" s="30"/>
    </row>
    <row r="32" spans="4:4" x14ac:dyDescent="0.3">
      <c r="D32" s="141"/>
    </row>
    <row r="34" spans="3:3" x14ac:dyDescent="0.3">
      <c r="C34" s="62"/>
    </row>
  </sheetData>
  <pageMargins left="0.31496062992125984" right="0.31496062992125984" top="0.74803149606299213" bottom="0.55118110236220474" header="0.31496062992125984" footer="0.31496062992125984"/>
  <pageSetup paperSize="9" scale="83" fitToHeight="0" orientation="landscape" r:id="rId1"/>
  <headerFooter>
    <oddFooter>&amp;CSeguiment pressupostari 2023</oddFooter>
  </headerFooter>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35"/>
  <sheetViews>
    <sheetView showGridLines="0" view="pageLayout" topLeftCell="B1" zoomScaleNormal="100" workbookViewId="0">
      <selection activeCell="D21" sqref="D21"/>
    </sheetView>
  </sheetViews>
  <sheetFormatPr defaultColWidth="11.42578125" defaultRowHeight="16.5" x14ac:dyDescent="0.3"/>
  <cols>
    <col min="1" max="1" width="15.7109375" style="1" customWidth="1"/>
    <col min="2" max="2" width="10.7109375" style="1" customWidth="1"/>
    <col min="3" max="3" width="3.85546875" style="1" customWidth="1"/>
    <col min="4" max="4" width="46.85546875" style="1" customWidth="1"/>
    <col min="5" max="5" width="7.5703125" style="1" customWidth="1"/>
    <col min="6" max="6" width="13" style="1" bestFit="1" customWidth="1"/>
    <col min="7" max="7" width="14.140625" style="1" bestFit="1" customWidth="1"/>
    <col min="8" max="8" width="14.28515625" style="1" bestFit="1" customWidth="1"/>
    <col min="9" max="9" width="15.140625" style="1" bestFit="1" customWidth="1"/>
    <col min="10" max="10" width="12.7109375" style="1" bestFit="1" customWidth="1"/>
    <col min="11" max="11" width="14.7109375" style="1" customWidth="1"/>
    <col min="12" max="12" width="14.28515625" style="1" bestFit="1" customWidth="1"/>
    <col min="13" max="13" width="0" style="1" hidden="1" customWidth="1"/>
    <col min="14" max="14" width="14.140625" style="1" hidden="1" customWidth="1"/>
    <col min="15" max="15" width="13.7109375" style="1" hidden="1" customWidth="1"/>
    <col min="16" max="16384" width="11.42578125" style="1"/>
  </cols>
  <sheetData>
    <row r="1" spans="1:17" ht="21" x14ac:dyDescent="0.4">
      <c r="A1" s="32" t="s">
        <v>152</v>
      </c>
    </row>
    <row r="2" spans="1:17" ht="17.25" thickBot="1" x14ac:dyDescent="0.35"/>
    <row r="3" spans="1:17" s="58" customFormat="1" ht="19.5" thickBot="1" x14ac:dyDescent="0.4">
      <c r="A3" s="33" t="s">
        <v>86</v>
      </c>
      <c r="B3" s="57"/>
      <c r="C3" s="57"/>
      <c r="D3" s="57"/>
      <c r="E3" s="57"/>
      <c r="F3" s="35">
        <f t="shared" ref="F3:L3" si="0">F7</f>
        <v>68104.7</v>
      </c>
      <c r="G3" s="35">
        <f t="shared" si="0"/>
        <v>84093.3</v>
      </c>
      <c r="H3" s="35">
        <f t="shared" si="0"/>
        <v>152198</v>
      </c>
      <c r="I3" s="35">
        <f t="shared" si="0"/>
        <v>42316.01</v>
      </c>
      <c r="J3" s="35">
        <f t="shared" si="0"/>
        <v>604.49999999999875</v>
      </c>
      <c r="K3" s="35">
        <f t="shared" si="0"/>
        <v>41711.51</v>
      </c>
      <c r="L3" s="35">
        <f t="shared" si="0"/>
        <v>109881.98999999999</v>
      </c>
      <c r="M3" s="36">
        <f>M7</f>
        <v>0</v>
      </c>
      <c r="N3" s="36">
        <f>N7</f>
        <v>36561.950000000004</v>
      </c>
      <c r="O3" s="36">
        <f t="shared" ref="O3" si="1">O7</f>
        <v>112132.04999999999</v>
      </c>
    </row>
    <row r="4" spans="1:17" ht="17.25" thickBot="1" x14ac:dyDescent="0.35"/>
    <row r="5" spans="1:17" s="44" customFormat="1" ht="50.25" thickBot="1" x14ac:dyDescent="0.3">
      <c r="A5" s="38" t="s">
        <v>63</v>
      </c>
      <c r="B5" s="39" t="s">
        <v>64</v>
      </c>
      <c r="C5" s="40"/>
      <c r="D5" s="41" t="s">
        <v>31</v>
      </c>
      <c r="E5" s="42"/>
      <c r="F5" s="43" t="s">
        <v>32</v>
      </c>
      <c r="G5" s="8" t="s">
        <v>4</v>
      </c>
      <c r="H5" s="8" t="s">
        <v>5</v>
      </c>
      <c r="I5" s="9" t="s">
        <v>186</v>
      </c>
      <c r="J5" s="8" t="s">
        <v>16</v>
      </c>
      <c r="K5" s="10" t="s">
        <v>65</v>
      </c>
      <c r="L5" s="11" t="s">
        <v>8</v>
      </c>
      <c r="M5" s="8" t="s">
        <v>18</v>
      </c>
      <c r="N5" s="12" t="s">
        <v>19</v>
      </c>
      <c r="O5" s="8" t="s">
        <v>9</v>
      </c>
    </row>
    <row r="7" spans="1:17" ht="17.25" thickBot="1" x14ac:dyDescent="0.35">
      <c r="A7" s="45" t="s">
        <v>154</v>
      </c>
      <c r="B7" s="46">
        <v>2</v>
      </c>
      <c r="C7" s="59" t="s">
        <v>87</v>
      </c>
      <c r="D7" s="48"/>
      <c r="E7" s="49"/>
      <c r="F7" s="50">
        <f>SUM(F8:F31)</f>
        <v>68104.7</v>
      </c>
      <c r="G7" s="50">
        <f t="shared" ref="G7:L7" si="2">SUM(G8:G31)</f>
        <v>84093.3</v>
      </c>
      <c r="H7" s="50">
        <f t="shared" si="2"/>
        <v>152198</v>
      </c>
      <c r="I7" s="50">
        <f t="shared" si="2"/>
        <v>42316.01</v>
      </c>
      <c r="J7" s="50">
        <f t="shared" si="2"/>
        <v>604.49999999999875</v>
      </c>
      <c r="K7" s="50">
        <f t="shared" si="2"/>
        <v>41711.51</v>
      </c>
      <c r="L7" s="50">
        <f t="shared" si="2"/>
        <v>109881.98999999999</v>
      </c>
      <c r="M7" s="50">
        <f t="shared" ref="M7:O7" si="3">SUM(M8:M27)</f>
        <v>0</v>
      </c>
      <c r="N7" s="50">
        <f t="shared" si="3"/>
        <v>36561.950000000004</v>
      </c>
      <c r="O7" s="50">
        <f t="shared" si="3"/>
        <v>112132.04999999999</v>
      </c>
    </row>
    <row r="8" spans="1:17" ht="17.25" thickTop="1" x14ac:dyDescent="0.3">
      <c r="A8" s="51" t="s">
        <v>67</v>
      </c>
      <c r="B8" s="52" t="s">
        <v>88</v>
      </c>
      <c r="C8" s="53" t="s">
        <v>89</v>
      </c>
      <c r="D8" s="53"/>
      <c r="E8" s="53"/>
      <c r="F8" s="55">
        <v>0</v>
      </c>
      <c r="G8" s="55">
        <v>0</v>
      </c>
      <c r="H8" s="55">
        <f>F8+G8</f>
        <v>0</v>
      </c>
      <c r="I8" s="55">
        <v>0</v>
      </c>
      <c r="J8" s="55">
        <f t="shared" ref="J8:J31" si="4">I8-K8</f>
        <v>0</v>
      </c>
      <c r="K8" s="55">
        <v>0</v>
      </c>
      <c r="L8" s="55">
        <f t="shared" ref="L8:L31" si="5">H8-I8</f>
        <v>0</v>
      </c>
      <c r="M8" s="55">
        <v>0</v>
      </c>
      <c r="N8" s="55">
        <f>I8+M8</f>
        <v>0</v>
      </c>
      <c r="O8" s="55">
        <f>H8-N8</f>
        <v>0</v>
      </c>
      <c r="Q8" s="60"/>
    </row>
    <row r="9" spans="1:17" x14ac:dyDescent="0.3">
      <c r="A9" s="51" t="s">
        <v>70</v>
      </c>
      <c r="B9" s="52" t="s">
        <v>90</v>
      </c>
      <c r="C9" s="53" t="s">
        <v>91</v>
      </c>
      <c r="D9" s="53"/>
      <c r="E9" s="53"/>
      <c r="F9" s="55">
        <v>500</v>
      </c>
      <c r="G9" s="55">
        <v>0</v>
      </c>
      <c r="H9" s="55">
        <f t="shared" ref="H9:H31" si="6">F9+G9</f>
        <v>500</v>
      </c>
      <c r="I9" s="55">
        <v>159.27000000000001</v>
      </c>
      <c r="J9" s="55">
        <f t="shared" si="4"/>
        <v>0</v>
      </c>
      <c r="K9" s="55">
        <v>159.27000000000001</v>
      </c>
      <c r="L9" s="55">
        <f>H9-I9</f>
        <v>340.73</v>
      </c>
      <c r="M9" s="55">
        <v>0</v>
      </c>
      <c r="N9" s="55">
        <f>I9+M9</f>
        <v>159.27000000000001</v>
      </c>
      <c r="O9" s="55">
        <f t="shared" ref="O9:O27" si="7">H9-N9</f>
        <v>340.73</v>
      </c>
      <c r="Q9" s="60"/>
    </row>
    <row r="10" spans="1:17" x14ac:dyDescent="0.3">
      <c r="A10" s="51" t="s">
        <v>73</v>
      </c>
      <c r="B10" s="52" t="s">
        <v>155</v>
      </c>
      <c r="C10" s="53" t="s">
        <v>156</v>
      </c>
      <c r="D10" s="53"/>
      <c r="E10" s="53"/>
      <c r="F10" s="55">
        <v>0</v>
      </c>
      <c r="G10" s="55">
        <v>0</v>
      </c>
      <c r="H10" s="55">
        <f t="shared" si="6"/>
        <v>0</v>
      </c>
      <c r="I10" s="55">
        <v>0</v>
      </c>
      <c r="J10" s="55">
        <f t="shared" si="4"/>
        <v>0</v>
      </c>
      <c r="K10" s="55">
        <v>0</v>
      </c>
      <c r="L10" s="55">
        <f t="shared" si="5"/>
        <v>0</v>
      </c>
      <c r="M10" s="55">
        <v>0</v>
      </c>
      <c r="N10" s="55">
        <f t="shared" ref="N10:N27" si="8">I10+M10</f>
        <v>0</v>
      </c>
      <c r="O10" s="55">
        <f t="shared" si="7"/>
        <v>0</v>
      </c>
      <c r="Q10" s="60"/>
    </row>
    <row r="11" spans="1:17" x14ac:dyDescent="0.3">
      <c r="B11" s="52" t="s">
        <v>92</v>
      </c>
      <c r="C11" s="53" t="s">
        <v>157</v>
      </c>
      <c r="D11" s="53"/>
      <c r="E11" s="53"/>
      <c r="F11" s="55">
        <v>0</v>
      </c>
      <c r="G11" s="55">
        <v>0</v>
      </c>
      <c r="H11" s="55">
        <f t="shared" si="6"/>
        <v>0</v>
      </c>
      <c r="I11" s="55">
        <v>122.86</v>
      </c>
      <c r="J11" s="55">
        <f t="shared" si="4"/>
        <v>0</v>
      </c>
      <c r="K11" s="55">
        <v>122.86</v>
      </c>
      <c r="L11" s="55">
        <f t="shared" si="5"/>
        <v>-122.86</v>
      </c>
      <c r="M11" s="55">
        <v>0</v>
      </c>
      <c r="N11" s="55">
        <f t="shared" si="8"/>
        <v>122.86</v>
      </c>
      <c r="O11" s="55">
        <f t="shared" si="7"/>
        <v>-122.86</v>
      </c>
      <c r="Q11" s="60"/>
    </row>
    <row r="12" spans="1:17" x14ac:dyDescent="0.3">
      <c r="B12" s="52" t="s">
        <v>94</v>
      </c>
      <c r="C12" s="53" t="s">
        <v>158</v>
      </c>
      <c r="D12" s="53"/>
      <c r="E12" s="53"/>
      <c r="F12" s="55">
        <v>1500</v>
      </c>
      <c r="G12" s="55">
        <v>0</v>
      </c>
      <c r="H12" s="55">
        <f t="shared" si="6"/>
        <v>1500</v>
      </c>
      <c r="I12" s="55">
        <v>614.34</v>
      </c>
      <c r="J12" s="55">
        <f t="shared" si="4"/>
        <v>122.87</v>
      </c>
      <c r="K12" s="55">
        <v>491.47</v>
      </c>
      <c r="L12" s="55">
        <f t="shared" si="5"/>
        <v>885.66</v>
      </c>
      <c r="M12" s="55">
        <v>0</v>
      </c>
      <c r="N12" s="55">
        <f t="shared" si="8"/>
        <v>614.34</v>
      </c>
      <c r="O12" s="55">
        <f t="shared" si="7"/>
        <v>885.66</v>
      </c>
      <c r="Q12" s="60"/>
    </row>
    <row r="13" spans="1:17" x14ac:dyDescent="0.3">
      <c r="B13" s="52" t="s">
        <v>96</v>
      </c>
      <c r="C13" s="53" t="s">
        <v>97</v>
      </c>
      <c r="D13" s="53"/>
      <c r="E13" s="53"/>
      <c r="F13" s="55">
        <v>1500</v>
      </c>
      <c r="G13" s="55">
        <v>0</v>
      </c>
      <c r="H13" s="55">
        <f t="shared" si="6"/>
        <v>1500</v>
      </c>
      <c r="I13" s="55">
        <v>605.29</v>
      </c>
      <c r="J13" s="55">
        <f t="shared" si="4"/>
        <v>91.42999999999995</v>
      </c>
      <c r="K13" s="55">
        <v>513.86</v>
      </c>
      <c r="L13" s="55">
        <f t="shared" si="5"/>
        <v>894.71</v>
      </c>
      <c r="M13" s="55">
        <v>0</v>
      </c>
      <c r="N13" s="55">
        <f t="shared" si="8"/>
        <v>605.29</v>
      </c>
      <c r="O13" s="55">
        <f t="shared" si="7"/>
        <v>894.71</v>
      </c>
      <c r="Q13" s="60"/>
    </row>
    <row r="14" spans="1:17" x14ac:dyDescent="0.3">
      <c r="B14" s="52" t="s">
        <v>98</v>
      </c>
      <c r="C14" s="53" t="s">
        <v>99</v>
      </c>
      <c r="D14" s="53"/>
      <c r="E14" s="53"/>
      <c r="F14" s="55">
        <v>0</v>
      </c>
      <c r="G14" s="55">
        <v>0</v>
      </c>
      <c r="H14" s="55">
        <f t="shared" si="6"/>
        <v>0</v>
      </c>
      <c r="I14" s="55">
        <v>37.29</v>
      </c>
      <c r="J14" s="55">
        <f t="shared" si="4"/>
        <v>13.98</v>
      </c>
      <c r="K14" s="55">
        <v>23.31</v>
      </c>
      <c r="L14" s="55">
        <f t="shared" si="5"/>
        <v>-37.29</v>
      </c>
      <c r="M14" s="55">
        <v>0</v>
      </c>
      <c r="N14" s="55">
        <f t="shared" si="8"/>
        <v>37.29</v>
      </c>
      <c r="O14" s="55">
        <f t="shared" si="7"/>
        <v>-37.29</v>
      </c>
      <c r="Q14" s="60"/>
    </row>
    <row r="15" spans="1:17" x14ac:dyDescent="0.3">
      <c r="B15" s="52" t="s">
        <v>100</v>
      </c>
      <c r="C15" s="53" t="s">
        <v>101</v>
      </c>
      <c r="D15" s="53"/>
      <c r="E15" s="53"/>
      <c r="F15" s="55">
        <v>1000</v>
      </c>
      <c r="G15" s="55">
        <v>0</v>
      </c>
      <c r="H15" s="55">
        <f t="shared" si="6"/>
        <v>1000</v>
      </c>
      <c r="I15" s="55">
        <v>0</v>
      </c>
      <c r="J15" s="55">
        <f t="shared" si="4"/>
        <v>0</v>
      </c>
      <c r="K15" s="55">
        <v>0</v>
      </c>
      <c r="L15" s="55">
        <f t="shared" si="5"/>
        <v>1000</v>
      </c>
      <c r="M15" s="55">
        <v>0</v>
      </c>
      <c r="N15" s="55">
        <f t="shared" si="8"/>
        <v>0</v>
      </c>
      <c r="O15" s="55">
        <f t="shared" si="7"/>
        <v>1000</v>
      </c>
      <c r="Q15" s="60"/>
    </row>
    <row r="16" spans="1:17" x14ac:dyDescent="0.3">
      <c r="B16" s="52" t="s">
        <v>181</v>
      </c>
      <c r="C16" s="53" t="s">
        <v>182</v>
      </c>
      <c r="D16" s="53"/>
      <c r="E16" s="53"/>
      <c r="F16" s="55">
        <v>0</v>
      </c>
      <c r="G16" s="55">
        <v>0</v>
      </c>
      <c r="H16" s="55">
        <f t="shared" si="6"/>
        <v>0</v>
      </c>
      <c r="I16" s="55">
        <v>1672.88</v>
      </c>
      <c r="J16" s="55">
        <f>I16-K16</f>
        <v>62.240000000000009</v>
      </c>
      <c r="K16" s="55">
        <v>1610.64</v>
      </c>
      <c r="L16" s="55">
        <f>H16-I16</f>
        <v>-1672.88</v>
      </c>
      <c r="M16" s="55"/>
      <c r="N16" s="55"/>
      <c r="O16" s="55"/>
      <c r="Q16" s="60"/>
    </row>
    <row r="17" spans="2:17" x14ac:dyDescent="0.3">
      <c r="B17" s="52" t="s">
        <v>102</v>
      </c>
      <c r="C17" s="53" t="s">
        <v>103</v>
      </c>
      <c r="D17" s="53"/>
      <c r="E17" s="53"/>
      <c r="F17" s="55">
        <v>1500</v>
      </c>
      <c r="G17" s="55">
        <v>0</v>
      </c>
      <c r="H17" s="55">
        <f t="shared" si="6"/>
        <v>1500</v>
      </c>
      <c r="I17" s="55">
        <v>484.23</v>
      </c>
      <c r="J17" s="55">
        <f t="shared" si="4"/>
        <v>0</v>
      </c>
      <c r="K17" s="55">
        <v>484.23</v>
      </c>
      <c r="L17" s="55">
        <f t="shared" si="5"/>
        <v>1015.77</v>
      </c>
      <c r="M17" s="55">
        <v>0</v>
      </c>
      <c r="N17" s="55">
        <f t="shared" si="8"/>
        <v>484.23</v>
      </c>
      <c r="O17" s="55">
        <f t="shared" si="7"/>
        <v>1015.77</v>
      </c>
      <c r="Q17" s="60"/>
    </row>
    <row r="18" spans="2:17" x14ac:dyDescent="0.3">
      <c r="B18" s="52" t="s">
        <v>104</v>
      </c>
      <c r="C18" s="53" t="s">
        <v>105</v>
      </c>
      <c r="D18" s="53"/>
      <c r="E18" s="53"/>
      <c r="F18" s="55">
        <v>0</v>
      </c>
      <c r="G18" s="55">
        <v>0</v>
      </c>
      <c r="H18" s="55">
        <f t="shared" si="6"/>
        <v>0</v>
      </c>
      <c r="I18" s="55">
        <v>32.22</v>
      </c>
      <c r="J18" s="55">
        <f t="shared" si="4"/>
        <v>0</v>
      </c>
      <c r="K18" s="55">
        <v>32.22</v>
      </c>
      <c r="L18" s="55">
        <f t="shared" si="5"/>
        <v>-32.22</v>
      </c>
      <c r="M18" s="55">
        <v>0</v>
      </c>
      <c r="N18" s="55">
        <f t="shared" si="8"/>
        <v>32.22</v>
      </c>
      <c r="O18" s="55">
        <f t="shared" si="7"/>
        <v>-32.22</v>
      </c>
      <c r="Q18" s="60"/>
    </row>
    <row r="19" spans="2:17" x14ac:dyDescent="0.3">
      <c r="B19" s="52" t="s">
        <v>106</v>
      </c>
      <c r="C19" s="53" t="s">
        <v>107</v>
      </c>
      <c r="D19" s="53"/>
      <c r="E19" s="53"/>
      <c r="F19" s="55">
        <v>150</v>
      </c>
      <c r="G19" s="55">
        <v>0</v>
      </c>
      <c r="H19" s="55">
        <f t="shared" si="6"/>
        <v>150</v>
      </c>
      <c r="I19" s="55">
        <v>532.36</v>
      </c>
      <c r="J19" s="55">
        <f t="shared" si="4"/>
        <v>0</v>
      </c>
      <c r="K19" s="55">
        <v>532.36</v>
      </c>
      <c r="L19" s="55">
        <f t="shared" si="5"/>
        <v>-382.36</v>
      </c>
      <c r="M19" s="55">
        <v>0</v>
      </c>
      <c r="N19" s="55">
        <f t="shared" si="8"/>
        <v>532.36</v>
      </c>
      <c r="O19" s="55">
        <f t="shared" si="7"/>
        <v>-382.36</v>
      </c>
      <c r="Q19" s="60"/>
    </row>
    <row r="20" spans="2:17" x14ac:dyDescent="0.3">
      <c r="B20" s="52" t="s">
        <v>108</v>
      </c>
      <c r="C20" s="53" t="s">
        <v>109</v>
      </c>
      <c r="D20" s="53"/>
      <c r="E20" s="53"/>
      <c r="F20" s="55">
        <v>3500</v>
      </c>
      <c r="G20" s="55">
        <v>0</v>
      </c>
      <c r="H20" s="55">
        <f t="shared" si="6"/>
        <v>3500</v>
      </c>
      <c r="I20" s="55">
        <v>978.89</v>
      </c>
      <c r="J20" s="55">
        <f t="shared" si="4"/>
        <v>53.129999999999995</v>
      </c>
      <c r="K20" s="55">
        <v>925.76</v>
      </c>
      <c r="L20" s="55">
        <f t="shared" si="5"/>
        <v>2521.11</v>
      </c>
      <c r="M20" s="55">
        <v>0</v>
      </c>
      <c r="N20" s="55">
        <f t="shared" si="8"/>
        <v>978.89</v>
      </c>
      <c r="O20" s="55">
        <f t="shared" si="7"/>
        <v>2521.11</v>
      </c>
      <c r="Q20" s="60"/>
    </row>
    <row r="21" spans="2:17" x14ac:dyDescent="0.3">
      <c r="B21" s="52" t="s">
        <v>110</v>
      </c>
      <c r="C21" s="53" t="s">
        <v>111</v>
      </c>
      <c r="D21" s="53"/>
      <c r="E21" s="56"/>
      <c r="F21" s="55">
        <v>0</v>
      </c>
      <c r="G21" s="55">
        <v>0</v>
      </c>
      <c r="H21" s="55">
        <f t="shared" si="6"/>
        <v>0</v>
      </c>
      <c r="I21" s="55">
        <v>0</v>
      </c>
      <c r="J21" s="55">
        <f t="shared" si="4"/>
        <v>0</v>
      </c>
      <c r="K21" s="55">
        <v>0</v>
      </c>
      <c r="L21" s="55">
        <f t="shared" si="5"/>
        <v>0</v>
      </c>
      <c r="M21" s="55">
        <v>0</v>
      </c>
      <c r="N21" s="55">
        <f t="shared" si="8"/>
        <v>0</v>
      </c>
      <c r="O21" s="55">
        <f t="shared" si="7"/>
        <v>0</v>
      </c>
      <c r="Q21" s="60"/>
    </row>
    <row r="22" spans="2:17" x14ac:dyDescent="0.3">
      <c r="B22" s="52" t="s">
        <v>112</v>
      </c>
      <c r="C22" s="53" t="s">
        <v>113</v>
      </c>
      <c r="D22" s="53"/>
      <c r="E22" s="53"/>
      <c r="F22" s="55">
        <v>600</v>
      </c>
      <c r="G22" s="55">
        <v>0</v>
      </c>
      <c r="H22" s="55">
        <f t="shared" si="6"/>
        <v>600</v>
      </c>
      <c r="I22" s="55">
        <v>0</v>
      </c>
      <c r="J22" s="55">
        <f t="shared" si="4"/>
        <v>0</v>
      </c>
      <c r="K22" s="55">
        <v>0</v>
      </c>
      <c r="L22" s="55">
        <f t="shared" si="5"/>
        <v>600</v>
      </c>
      <c r="M22" s="55">
        <v>0</v>
      </c>
      <c r="N22" s="55">
        <f t="shared" si="8"/>
        <v>0</v>
      </c>
      <c r="O22" s="55">
        <f t="shared" si="7"/>
        <v>600</v>
      </c>
      <c r="Q22" s="60"/>
    </row>
    <row r="23" spans="2:17" x14ac:dyDescent="0.3">
      <c r="B23" s="52" t="s">
        <v>159</v>
      </c>
      <c r="C23" s="53" t="s">
        <v>160</v>
      </c>
      <c r="D23" s="53"/>
      <c r="E23" s="53"/>
      <c r="F23" s="55">
        <v>0</v>
      </c>
      <c r="G23" s="55">
        <v>1354</v>
      </c>
      <c r="H23" s="55">
        <f t="shared" si="6"/>
        <v>1354</v>
      </c>
      <c r="I23" s="55">
        <v>4015.84</v>
      </c>
      <c r="J23" s="55">
        <f t="shared" si="4"/>
        <v>170.46000000000004</v>
      </c>
      <c r="K23" s="55">
        <v>3845.38</v>
      </c>
      <c r="L23" s="55">
        <f t="shared" si="5"/>
        <v>-2661.84</v>
      </c>
      <c r="M23" s="55"/>
      <c r="N23" s="55"/>
      <c r="O23" s="55"/>
      <c r="Q23" s="55"/>
    </row>
    <row r="24" spans="2:17" x14ac:dyDescent="0.3">
      <c r="B24" s="52" t="s">
        <v>114</v>
      </c>
      <c r="C24" s="53" t="s">
        <v>115</v>
      </c>
      <c r="D24" s="53"/>
      <c r="E24" s="53"/>
      <c r="F24" s="55">
        <v>1000</v>
      </c>
      <c r="G24" s="55">
        <v>0</v>
      </c>
      <c r="H24" s="55">
        <f t="shared" si="6"/>
        <v>1000</v>
      </c>
      <c r="I24" s="55">
        <v>103.69</v>
      </c>
      <c r="J24" s="55">
        <f t="shared" si="4"/>
        <v>73.45</v>
      </c>
      <c r="K24" s="55">
        <v>30.24</v>
      </c>
      <c r="L24" s="55">
        <f t="shared" si="5"/>
        <v>896.31</v>
      </c>
      <c r="M24" s="55">
        <v>0</v>
      </c>
      <c r="N24" s="55">
        <f t="shared" si="8"/>
        <v>103.69</v>
      </c>
      <c r="O24" s="55">
        <f t="shared" si="7"/>
        <v>896.31</v>
      </c>
      <c r="Q24" s="60"/>
    </row>
    <row r="25" spans="2:17" x14ac:dyDescent="0.3">
      <c r="B25" s="61" t="s">
        <v>116</v>
      </c>
      <c r="C25" s="56" t="s">
        <v>164</v>
      </c>
      <c r="D25" s="53"/>
      <c r="E25" s="53"/>
      <c r="F25" s="55">
        <v>20000</v>
      </c>
      <c r="G25" s="55">
        <v>79427.53</v>
      </c>
      <c r="H25" s="55">
        <f t="shared" si="6"/>
        <v>99427.53</v>
      </c>
      <c r="I25" s="55">
        <v>30923.82</v>
      </c>
      <c r="J25" s="55">
        <f t="shared" si="4"/>
        <v>16.93999999999869</v>
      </c>
      <c r="K25" s="55">
        <v>30906.880000000001</v>
      </c>
      <c r="L25" s="55">
        <f t="shared" si="5"/>
        <v>68503.709999999992</v>
      </c>
      <c r="M25" s="55">
        <v>0</v>
      </c>
      <c r="N25" s="55">
        <f t="shared" si="8"/>
        <v>30923.82</v>
      </c>
      <c r="O25" s="55">
        <f t="shared" si="7"/>
        <v>68503.709999999992</v>
      </c>
      <c r="Q25" s="60"/>
    </row>
    <row r="26" spans="2:17" x14ac:dyDescent="0.3">
      <c r="B26" s="52" t="s">
        <v>117</v>
      </c>
      <c r="C26" s="53" t="s">
        <v>165</v>
      </c>
      <c r="D26" s="53"/>
      <c r="E26" s="53"/>
      <c r="F26" s="55">
        <v>34629.699999999997</v>
      </c>
      <c r="G26" s="55">
        <v>3311.77</v>
      </c>
      <c r="H26" s="55">
        <f t="shared" si="6"/>
        <v>37941.469999999994</v>
      </c>
      <c r="I26" s="55">
        <v>1967.69</v>
      </c>
      <c r="J26" s="55">
        <f t="shared" si="4"/>
        <v>0</v>
      </c>
      <c r="K26" s="55">
        <v>1967.69</v>
      </c>
      <c r="L26" s="55">
        <f t="shared" si="5"/>
        <v>35973.779999999992</v>
      </c>
      <c r="M26" s="55">
        <v>0</v>
      </c>
      <c r="N26" s="55">
        <f t="shared" si="8"/>
        <v>1967.69</v>
      </c>
      <c r="O26" s="55">
        <f t="shared" si="7"/>
        <v>35973.779999999992</v>
      </c>
      <c r="Q26" s="60"/>
    </row>
    <row r="27" spans="2:17" x14ac:dyDescent="0.3">
      <c r="B27" s="52" t="s">
        <v>118</v>
      </c>
      <c r="C27" s="53" t="s">
        <v>119</v>
      </c>
      <c r="E27" s="53"/>
      <c r="F27" s="55">
        <v>75</v>
      </c>
      <c r="G27" s="55">
        <v>0</v>
      </c>
      <c r="H27" s="55">
        <f t="shared" si="6"/>
        <v>75</v>
      </c>
      <c r="I27" s="55">
        <v>0</v>
      </c>
      <c r="J27" s="55">
        <f t="shared" si="4"/>
        <v>0</v>
      </c>
      <c r="K27" s="55">
        <v>0</v>
      </c>
      <c r="L27" s="55">
        <f t="shared" si="5"/>
        <v>75</v>
      </c>
      <c r="M27" s="55">
        <v>0</v>
      </c>
      <c r="N27" s="55">
        <f t="shared" si="8"/>
        <v>0</v>
      </c>
      <c r="O27" s="55">
        <f t="shared" si="7"/>
        <v>75</v>
      </c>
      <c r="Q27" s="60"/>
    </row>
    <row r="28" spans="2:17" x14ac:dyDescent="0.3">
      <c r="B28" s="52" t="s">
        <v>120</v>
      </c>
      <c r="C28" s="53" t="s">
        <v>121</v>
      </c>
      <c r="F28" s="30">
        <v>250</v>
      </c>
      <c r="G28" s="55">
        <v>0</v>
      </c>
      <c r="H28" s="55">
        <f t="shared" si="6"/>
        <v>250</v>
      </c>
      <c r="I28" s="55">
        <v>65.34</v>
      </c>
      <c r="J28" s="55">
        <f t="shared" si="4"/>
        <v>0</v>
      </c>
      <c r="K28" s="55">
        <v>65.34</v>
      </c>
      <c r="L28" s="55">
        <f t="shared" si="5"/>
        <v>184.66</v>
      </c>
      <c r="Q28" s="30"/>
    </row>
    <row r="29" spans="2:17" ht="14.25" customHeight="1" x14ac:dyDescent="0.3">
      <c r="B29" s="52" t="s">
        <v>122</v>
      </c>
      <c r="C29" s="53" t="s">
        <v>123</v>
      </c>
      <c r="F29" s="30">
        <v>150</v>
      </c>
      <c r="G29" s="55">
        <v>0</v>
      </c>
      <c r="H29" s="55">
        <f t="shared" si="6"/>
        <v>150</v>
      </c>
      <c r="I29" s="55">
        <v>0</v>
      </c>
      <c r="J29" s="55">
        <f t="shared" si="4"/>
        <v>0</v>
      </c>
      <c r="K29" s="55">
        <v>0</v>
      </c>
      <c r="L29" s="55">
        <f t="shared" si="5"/>
        <v>150</v>
      </c>
      <c r="Q29" s="30"/>
    </row>
    <row r="30" spans="2:17" ht="15" customHeight="1" x14ac:dyDescent="0.3">
      <c r="B30" s="52" t="s">
        <v>124</v>
      </c>
      <c r="C30" s="53" t="s">
        <v>125</v>
      </c>
      <c r="F30" s="30">
        <v>250</v>
      </c>
      <c r="G30" s="55">
        <v>0</v>
      </c>
      <c r="H30" s="55">
        <f t="shared" si="6"/>
        <v>250</v>
      </c>
      <c r="I30" s="55">
        <v>0</v>
      </c>
      <c r="J30" s="55">
        <f t="shared" si="4"/>
        <v>0</v>
      </c>
      <c r="K30" s="55">
        <v>0</v>
      </c>
      <c r="L30" s="55">
        <f t="shared" si="5"/>
        <v>250</v>
      </c>
      <c r="Q30" s="30"/>
    </row>
    <row r="31" spans="2:17" ht="15" customHeight="1" x14ac:dyDescent="0.3">
      <c r="B31" s="61" t="s">
        <v>126</v>
      </c>
      <c r="C31" s="56" t="s">
        <v>166</v>
      </c>
      <c r="F31" s="30">
        <v>1500</v>
      </c>
      <c r="G31" s="55">
        <v>0</v>
      </c>
      <c r="H31" s="55">
        <f t="shared" si="6"/>
        <v>1500</v>
      </c>
      <c r="I31" s="55">
        <v>0</v>
      </c>
      <c r="J31" s="55">
        <f t="shared" si="4"/>
        <v>0</v>
      </c>
      <c r="K31" s="55">
        <v>0</v>
      </c>
      <c r="L31" s="55">
        <f t="shared" si="5"/>
        <v>1500</v>
      </c>
      <c r="Q31" s="30"/>
    </row>
    <row r="32" spans="2:17" ht="15" customHeight="1" x14ac:dyDescent="0.3">
      <c r="B32" s="62"/>
      <c r="C32" s="62"/>
      <c r="D32" s="141"/>
    </row>
    <row r="33" spans="3:4" x14ac:dyDescent="0.3">
      <c r="D33" s="51" t="s">
        <v>161</v>
      </c>
    </row>
    <row r="34" spans="3:4" x14ac:dyDescent="0.3">
      <c r="C34" s="62"/>
      <c r="D34" s="51" t="s">
        <v>162</v>
      </c>
    </row>
    <row r="35" spans="3:4" x14ac:dyDescent="0.3">
      <c r="D35" s="51" t="s">
        <v>163</v>
      </c>
    </row>
  </sheetData>
  <pageMargins left="0.31496062992125984" right="0.31496062992125984" top="0.74803149606299213" bottom="0.55118110236220474" header="0.31496062992125984" footer="0.31496062992125984"/>
  <pageSetup paperSize="9" scale="77" fitToHeight="0" orientation="landscape" r:id="rId1"/>
  <headerFooter>
    <oddFooter>&amp;CSeguiment pressupostari 2023</oddFooter>
  </headerFooter>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34"/>
  <sheetViews>
    <sheetView showGridLines="0" showRuler="0" view="pageLayout" zoomScale="115" zoomScaleNormal="100" zoomScalePageLayoutView="115" workbookViewId="0">
      <selection activeCell="B6" sqref="B6"/>
    </sheetView>
  </sheetViews>
  <sheetFormatPr defaultColWidth="11.42578125" defaultRowHeight="16.5" x14ac:dyDescent="0.3"/>
  <cols>
    <col min="1" max="1" width="2.7109375" style="1" customWidth="1"/>
    <col min="2" max="2" width="10.7109375" style="1" customWidth="1"/>
    <col min="3" max="3" width="33.5703125" style="1" customWidth="1"/>
    <col min="4" max="4" width="17.5703125" style="1" customWidth="1"/>
    <col min="5" max="5" width="16.28515625" style="1" bestFit="1" customWidth="1"/>
    <col min="6" max="6" width="18" style="1" bestFit="1" customWidth="1"/>
    <col min="7" max="7" width="18.5703125" style="1" customWidth="1"/>
    <col min="8" max="8" width="15.28515625" style="1" customWidth="1"/>
    <col min="9" max="9" width="18.140625" style="1" customWidth="1"/>
    <col min="10" max="10" width="18.85546875" style="1" bestFit="1" customWidth="1"/>
    <col min="11" max="16384" width="11.42578125" style="1"/>
  </cols>
  <sheetData>
    <row r="1" spans="2:10" ht="17.25" thickBot="1" x14ac:dyDescent="0.35"/>
    <row r="2" spans="2:10" ht="21.75" thickBot="1" x14ac:dyDescent="0.45">
      <c r="B2" s="2" t="s">
        <v>198</v>
      </c>
      <c r="C2" s="3"/>
      <c r="D2" s="3"/>
      <c r="E2" s="3"/>
      <c r="F2" s="3"/>
      <c r="G2" s="4"/>
    </row>
    <row r="4" spans="2:10" ht="21" x14ac:dyDescent="0.4">
      <c r="B4" s="5" t="s">
        <v>0</v>
      </c>
    </row>
    <row r="5" spans="2:10" ht="17.25" thickBot="1" x14ac:dyDescent="0.35"/>
    <row r="6" spans="2:10" s="13" customFormat="1" ht="50.25" thickBot="1" x14ac:dyDescent="0.3">
      <c r="B6" s="6" t="s">
        <v>1</v>
      </c>
      <c r="C6" s="7" t="s">
        <v>2</v>
      </c>
      <c r="D6" s="8" t="s">
        <v>3</v>
      </c>
      <c r="E6" s="8" t="s">
        <v>4</v>
      </c>
      <c r="F6" s="8" t="s">
        <v>5</v>
      </c>
      <c r="G6" s="9" t="s">
        <v>189</v>
      </c>
      <c r="H6" s="8" t="s">
        <v>6</v>
      </c>
      <c r="I6" s="10" t="s">
        <v>7</v>
      </c>
      <c r="J6" s="11" t="s">
        <v>8</v>
      </c>
    </row>
    <row r="7" spans="2:10" x14ac:dyDescent="0.3">
      <c r="B7" s="14"/>
      <c r="C7" s="15"/>
      <c r="D7" s="16"/>
      <c r="E7" s="16"/>
      <c r="F7" s="16"/>
      <c r="G7" s="17"/>
      <c r="I7" s="18"/>
      <c r="J7" s="18"/>
    </row>
    <row r="8" spans="2:10" x14ac:dyDescent="0.3">
      <c r="B8" s="19">
        <v>3</v>
      </c>
      <c r="C8" s="20" t="s">
        <v>10</v>
      </c>
      <c r="D8" s="21">
        <f>'Cap. 3 Ing. vendes'!F3</f>
        <v>452586.26</v>
      </c>
      <c r="E8" s="21">
        <f>'Cap. 3 Ing. vendes'!G3</f>
        <v>160710.46000000002</v>
      </c>
      <c r="F8" s="21">
        <f>'Cap. 3 Ing. vendes'!H3</f>
        <v>613296.72</v>
      </c>
      <c r="G8" s="21">
        <f>'Cap. 3 Ing. vendes'!I3</f>
        <v>279301.25</v>
      </c>
      <c r="H8" s="21">
        <f>'Cap. 3 Ing. vendes'!J3</f>
        <v>15242.800000000001</v>
      </c>
      <c r="I8" s="21">
        <f>'Cap. 3 Ing. vendes'!K3</f>
        <v>264058.45</v>
      </c>
      <c r="J8" s="21">
        <f>'Cap. 3 Ing. vendes'!L3</f>
        <v>-333995.46999999997</v>
      </c>
    </row>
    <row r="9" spans="2:10" x14ac:dyDescent="0.3">
      <c r="B9" s="19">
        <v>4</v>
      </c>
      <c r="C9" s="20" t="s">
        <v>11</v>
      </c>
      <c r="D9" s="21">
        <f>'Cap. 4 Ing. Transf.corrents'!F3</f>
        <v>2361777.6</v>
      </c>
      <c r="E9" s="21">
        <f>'Cap. 4 Ing. Transf.corrents'!G3</f>
        <v>45643.5</v>
      </c>
      <c r="F9" s="21">
        <f>'Cap. 4 Ing. Transf.corrents'!H3</f>
        <v>2407421.1</v>
      </c>
      <c r="G9" s="21">
        <f>'Cap. 4 Ing. Transf.corrents'!I3</f>
        <v>1449560.55</v>
      </c>
      <c r="H9" s="21">
        <f>'Cap. 4 Ing. Transf.corrents'!J3</f>
        <v>510000.00000000012</v>
      </c>
      <c r="I9" s="21">
        <f>'Cap. 4 Ing. Transf.corrents'!K3</f>
        <v>939560.55</v>
      </c>
      <c r="J9" s="21">
        <f>'Cap. 4 Ing. Transf.corrents'!L3</f>
        <v>-957860.54999999981</v>
      </c>
    </row>
    <row r="10" spans="2:10" x14ac:dyDescent="0.3">
      <c r="B10" s="19">
        <v>5</v>
      </c>
      <c r="C10" s="20" t="s">
        <v>12</v>
      </c>
      <c r="D10" s="101">
        <f>'Cap. 5-8 Ing. pat - Act.fin.'!F3</f>
        <v>30</v>
      </c>
      <c r="E10" s="101">
        <f>'Cap. 5-8 Ing. pat - Act.fin.'!G3</f>
        <v>0</v>
      </c>
      <c r="F10" s="101">
        <f>'Cap. 5-8 Ing. pat - Act.fin.'!H3</f>
        <v>30</v>
      </c>
      <c r="G10" s="101">
        <f>'Cap. 5-8 Ing. pat - Act.fin.'!I3</f>
        <v>0</v>
      </c>
      <c r="H10" s="101">
        <f>'Cap. 5-8 Ing. pat - Act.fin.'!J3</f>
        <v>0</v>
      </c>
      <c r="I10" s="101">
        <f>'Cap. 5-8 Ing. pat - Act.fin.'!K3</f>
        <v>0</v>
      </c>
      <c r="J10" s="101">
        <f>'Cap. 5-8 Ing. pat - Act.fin.'!L3</f>
        <v>-30</v>
      </c>
    </row>
    <row r="11" spans="2:10" x14ac:dyDescent="0.3">
      <c r="B11" s="19">
        <v>8</v>
      </c>
      <c r="C11" s="20" t="s">
        <v>13</v>
      </c>
      <c r="D11" s="101">
        <f>'Cap. 5-8 Ing. pat - Act.fin.'!F14</f>
        <v>0</v>
      </c>
      <c r="E11" s="21">
        <f>'Cap. 5-8 Ing. pat - Act.fin.'!G14</f>
        <v>493637.11</v>
      </c>
      <c r="F11" s="101">
        <f>'Cap. 5-8 Ing. pat - Act.fin.'!H14</f>
        <v>493637.11</v>
      </c>
      <c r="G11" s="101">
        <f>'Cap. 5-8 Ing. pat - Act.fin.'!I14</f>
        <v>0</v>
      </c>
      <c r="H11" s="101">
        <f>'Cap. 5-8 Ing. pat - Act.fin.'!J14</f>
        <v>0</v>
      </c>
      <c r="I11" s="101">
        <f>'Cap. 5-8 Ing. pat - Act.fin.'!K14</f>
        <v>0</v>
      </c>
      <c r="J11" s="101">
        <f>'Cap. 5-8 Ing. pat - Act.fin.'!L14</f>
        <v>-493637.11</v>
      </c>
    </row>
    <row r="12" spans="2:10" x14ac:dyDescent="0.3">
      <c r="C12" s="22"/>
    </row>
    <row r="13" spans="2:10" s="26" customFormat="1" ht="21" x14ac:dyDescent="0.4">
      <c r="B13" s="23" t="s">
        <v>14</v>
      </c>
      <c r="C13" s="24"/>
      <c r="D13" s="25">
        <f t="shared" ref="D13:J13" si="0">SUM(D8:D12)</f>
        <v>2814393.8600000003</v>
      </c>
      <c r="E13" s="25">
        <f t="shared" si="0"/>
        <v>699991.07000000007</v>
      </c>
      <c r="F13" s="25">
        <f t="shared" si="0"/>
        <v>3514384.93</v>
      </c>
      <c r="G13" s="25">
        <f t="shared" si="0"/>
        <v>1728861.8</v>
      </c>
      <c r="H13" s="25">
        <f t="shared" si="0"/>
        <v>525242.80000000016</v>
      </c>
      <c r="I13" s="25">
        <f t="shared" si="0"/>
        <v>1203619</v>
      </c>
      <c r="J13" s="25">
        <f t="shared" si="0"/>
        <v>-1785523.13</v>
      </c>
    </row>
    <row r="14" spans="2:10" x14ac:dyDescent="0.3">
      <c r="B14" s="27"/>
    </row>
    <row r="15" spans="2:10" x14ac:dyDescent="0.3">
      <c r="B15" s="27"/>
    </row>
    <row r="16" spans="2:10" ht="21" x14ac:dyDescent="0.4">
      <c r="B16" s="5" t="s">
        <v>27</v>
      </c>
    </row>
    <row r="17" spans="2:10" ht="17.25" thickBot="1" x14ac:dyDescent="0.35"/>
    <row r="18" spans="2:10" s="13" customFormat="1" ht="50.25" thickBot="1" x14ac:dyDescent="0.3">
      <c r="B18" s="6" t="s">
        <v>1</v>
      </c>
      <c r="C18" s="7" t="s">
        <v>2</v>
      </c>
      <c r="D18" s="8" t="s">
        <v>3</v>
      </c>
      <c r="E18" s="8" t="s">
        <v>4</v>
      </c>
      <c r="F18" s="8" t="s">
        <v>5</v>
      </c>
      <c r="G18" s="9" t="s">
        <v>186</v>
      </c>
      <c r="H18" s="8" t="s">
        <v>16</v>
      </c>
      <c r="I18" s="10" t="s">
        <v>17</v>
      </c>
      <c r="J18" s="11" t="s">
        <v>8</v>
      </c>
    </row>
    <row r="19" spans="2:10" x14ac:dyDescent="0.3">
      <c r="B19" s="14"/>
      <c r="C19" s="15"/>
      <c r="D19" s="28"/>
      <c r="E19" s="28"/>
      <c r="F19" s="28"/>
      <c r="G19" s="28"/>
      <c r="H19" s="28"/>
      <c r="I19" s="28"/>
      <c r="J19" s="28"/>
    </row>
    <row r="20" spans="2:10" x14ac:dyDescent="0.3">
      <c r="B20" s="19">
        <v>1</v>
      </c>
      <c r="C20" s="20" t="s">
        <v>20</v>
      </c>
      <c r="D20" s="29">
        <f>'Cap. 1 Desp. Personal'!F3</f>
        <v>2161609.98</v>
      </c>
      <c r="E20" s="29">
        <f>'Cap. 1 Desp. Personal'!G3</f>
        <v>346357.67</v>
      </c>
      <c r="F20" s="29">
        <f>'Cap. 1 Desp. Personal'!H3</f>
        <v>2507967.6499999994</v>
      </c>
      <c r="G20" s="29">
        <f>'Cap. 1 Desp. Personal'!I3</f>
        <v>1456470.22</v>
      </c>
      <c r="H20" s="29">
        <f>'Cap. 1 Desp. Personal'!J3</f>
        <v>0</v>
      </c>
      <c r="I20" s="29">
        <f>'Cap. 1 Desp. Personal'!K3</f>
        <v>1456470.22</v>
      </c>
      <c r="J20" s="29">
        <f>'Cap. 1 Desp. Personal'!L3</f>
        <v>1051497.4299999997</v>
      </c>
    </row>
    <row r="21" spans="2:10" x14ac:dyDescent="0.3">
      <c r="B21" s="19">
        <v>2</v>
      </c>
      <c r="C21" s="20" t="s">
        <v>21</v>
      </c>
      <c r="D21" s="29">
        <f>'Cap. 2 Desp.Corrents'!F3</f>
        <v>632753.88</v>
      </c>
      <c r="E21" s="29">
        <f>'Cap. 2 Desp.Corrents'!G3</f>
        <v>276844.80000000005</v>
      </c>
      <c r="F21" s="29">
        <f>'Cap. 2 Desp.Corrents'!H3</f>
        <v>909598.68</v>
      </c>
      <c r="G21" s="29">
        <f>'Cap. 2 Desp.Corrents'!I3</f>
        <v>225128.41999999998</v>
      </c>
      <c r="H21" s="29">
        <f>'Cap. 2 Desp.Corrents'!J3</f>
        <v>17928.589999999989</v>
      </c>
      <c r="I21" s="29">
        <f>'Cap. 2 Desp.Corrents'!K3</f>
        <v>207199.83</v>
      </c>
      <c r="J21" s="29">
        <f>'Cap. 2 Desp.Corrents'!L3</f>
        <v>684470.25999999989</v>
      </c>
    </row>
    <row r="22" spans="2:10" x14ac:dyDescent="0.3">
      <c r="B22" s="19">
        <v>3</v>
      </c>
      <c r="C22" s="20" t="s">
        <v>22</v>
      </c>
      <c r="D22" s="29">
        <f>'Cap. 3-4-6 Df,TC,Inv'!F3</f>
        <v>230</v>
      </c>
      <c r="E22" s="29">
        <f>'Cap. 3-4-6 Df,TC,Inv'!G3</f>
        <v>0</v>
      </c>
      <c r="F22" s="29">
        <f>'Cap. 3-4-6 Df,TC,Inv'!H3</f>
        <v>230</v>
      </c>
      <c r="G22" s="29">
        <f>'Cap. 3-4-6 Df,TC,Inv'!I3</f>
        <v>89.73</v>
      </c>
      <c r="H22" s="29">
        <f>'Cap. 3-4-6 Df,TC,Inv'!J3</f>
        <v>0</v>
      </c>
      <c r="I22" s="29">
        <f>'Cap. 3-4-6 Df,TC,Inv'!K3</f>
        <v>89.73</v>
      </c>
      <c r="J22" s="29">
        <f>'Cap. 3-4-6 Df,TC,Inv'!L3</f>
        <v>140.26999999999998</v>
      </c>
    </row>
    <row r="23" spans="2:10" x14ac:dyDescent="0.3">
      <c r="B23" s="19">
        <v>4</v>
      </c>
      <c r="C23" s="20" t="s">
        <v>23</v>
      </c>
      <c r="D23" s="29">
        <f>'Cap. 3-4-6 Df,TC,Inv'!F13</f>
        <v>0</v>
      </c>
      <c r="E23" s="29">
        <f>'Cap. 3-4-6 Df,TC,Inv'!G13</f>
        <v>56788.6</v>
      </c>
      <c r="F23" s="29">
        <f>'Cap. 3-4-6 Df,TC,Inv'!H13</f>
        <v>56788.6</v>
      </c>
      <c r="G23" s="29">
        <f>'Cap. 3-4-6 Df,TC,Inv'!I13</f>
        <v>9543.6</v>
      </c>
      <c r="H23" s="29">
        <f>'Cap. 3-4-6 Df,TC,Inv'!J13</f>
        <v>0</v>
      </c>
      <c r="I23" s="29">
        <f>'Cap. 3-4-6 Df,TC,Inv'!K13</f>
        <v>9543.6</v>
      </c>
      <c r="J23" s="29">
        <f>'Cap. 3-4-6 Df,TC,Inv'!L13</f>
        <v>47245</v>
      </c>
    </row>
    <row r="24" spans="2:10" x14ac:dyDescent="0.3">
      <c r="B24" s="19">
        <v>6</v>
      </c>
      <c r="C24" s="20" t="s">
        <v>24</v>
      </c>
      <c r="D24" s="29">
        <f>'Cap. 3-4-6 Df,TC,Inv'!F24</f>
        <v>19800</v>
      </c>
      <c r="E24" s="29">
        <f>'Cap. 3-4-6 Df,TC,Inv'!G24</f>
        <v>20000</v>
      </c>
      <c r="F24" s="29">
        <f>'Cap. 3-4-6 Df,TC,Inv'!H24</f>
        <v>39800</v>
      </c>
      <c r="G24" s="29">
        <f>'Cap. 3-4-6 Df,TC,Inv'!I24</f>
        <v>20089.439999999999</v>
      </c>
      <c r="H24" s="29">
        <f>'Cap. 3-4-6 Df,TC,Inv'!J24</f>
        <v>2301.0700000000006</v>
      </c>
      <c r="I24" s="29">
        <f>'Cap. 3-4-6 Df,TC,Inv'!K24</f>
        <v>17788.37</v>
      </c>
      <c r="J24" s="29">
        <f>'Cap. 3-4-6 Df,TC,Inv'!L24</f>
        <v>19710.560000000001</v>
      </c>
    </row>
    <row r="26" spans="2:10" s="26" customFormat="1" ht="21" x14ac:dyDescent="0.4">
      <c r="B26" s="23" t="s">
        <v>25</v>
      </c>
      <c r="C26" s="24"/>
      <c r="D26" s="25">
        <f>SUM(D20:D25)</f>
        <v>2814393.86</v>
      </c>
      <c r="E26" s="25">
        <f t="shared" ref="E26:J26" si="1">SUM(E20:E25)</f>
        <v>699991.07</v>
      </c>
      <c r="F26" s="25">
        <f>SUM(F20:F25)</f>
        <v>3514384.9299999997</v>
      </c>
      <c r="G26" s="25">
        <f t="shared" si="1"/>
        <v>1711321.41</v>
      </c>
      <c r="H26" s="25">
        <f t="shared" si="1"/>
        <v>20229.659999999989</v>
      </c>
      <c r="I26" s="25">
        <f t="shared" si="1"/>
        <v>1691091.7500000002</v>
      </c>
      <c r="J26" s="25">
        <f t="shared" si="1"/>
        <v>1803063.5199999996</v>
      </c>
    </row>
    <row r="27" spans="2:10" ht="17.25" customHeight="1" x14ac:dyDescent="0.3"/>
    <row r="28" spans="2:10" x14ac:dyDescent="0.3">
      <c r="C28" s="15"/>
      <c r="E28" s="30"/>
      <c r="F28" s="30"/>
      <c r="G28" s="30"/>
      <c r="H28" s="30"/>
      <c r="I28" s="30"/>
      <c r="J28" s="30"/>
    </row>
    <row r="29" spans="2:10" x14ac:dyDescent="0.3">
      <c r="C29" s="31"/>
      <c r="D29" s="30"/>
    </row>
    <row r="32" spans="2:10" x14ac:dyDescent="0.3">
      <c r="D32" s="141"/>
    </row>
    <row r="34" spans="3:3" x14ac:dyDescent="0.3">
      <c r="C34" s="62"/>
    </row>
  </sheetData>
  <pageMargins left="0.31496062992125984" right="0.31496062992125984" top="0.74803149606299213" bottom="0.55118110236220474" header="0.31496062992125984" footer="0.31496062992125984"/>
  <pageSetup paperSize="9" scale="83" orientation="landscape" r:id="rId1"/>
  <headerFooter>
    <oddFooter>&amp;CSeguiment pressupostari 2023</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44"/>
  <sheetViews>
    <sheetView showGridLines="0" view="pageLayout" zoomScaleNormal="100" workbookViewId="0">
      <selection activeCell="A3" sqref="A3"/>
    </sheetView>
  </sheetViews>
  <sheetFormatPr defaultColWidth="11.42578125" defaultRowHeight="16.5" x14ac:dyDescent="0.3"/>
  <cols>
    <col min="1" max="1" width="15.7109375" style="1" customWidth="1"/>
    <col min="2" max="2" width="13.42578125" style="1" customWidth="1"/>
    <col min="3" max="3" width="3.7109375" style="1" customWidth="1"/>
    <col min="4" max="4" width="49.85546875" style="1" customWidth="1"/>
    <col min="5" max="5" width="2.7109375" style="1" customWidth="1"/>
    <col min="6" max="6" width="12.85546875" style="1" bestFit="1" customWidth="1"/>
    <col min="7" max="7" width="14" style="1" bestFit="1" customWidth="1"/>
    <col min="8" max="8" width="13" style="1" bestFit="1" customWidth="1"/>
    <col min="9" max="9" width="15.140625" style="1" bestFit="1" customWidth="1"/>
    <col min="10" max="10" width="11.5703125" style="1" bestFit="1" customWidth="1"/>
    <col min="11" max="11" width="11.140625" style="1" bestFit="1" customWidth="1"/>
    <col min="12" max="12" width="11.28515625" style="1" bestFit="1" customWidth="1"/>
    <col min="13" max="16384" width="11.42578125" style="1"/>
  </cols>
  <sheetData>
    <row r="1" spans="1:12" ht="21" x14ac:dyDescent="0.4">
      <c r="A1" s="32" t="s">
        <v>152</v>
      </c>
    </row>
    <row r="2" spans="1:12" ht="17.25" thickBot="1" x14ac:dyDescent="0.35"/>
    <row r="3" spans="1:12" s="37" customFormat="1" ht="19.5" thickBot="1" x14ac:dyDescent="0.4">
      <c r="A3" s="33" t="s">
        <v>127</v>
      </c>
      <c r="B3" s="34"/>
      <c r="C3" s="34"/>
      <c r="D3" s="34"/>
      <c r="E3" s="34"/>
      <c r="F3" s="35">
        <f t="shared" ref="F3:L3" si="0">F7</f>
        <v>100</v>
      </c>
      <c r="G3" s="35">
        <f t="shared" si="0"/>
        <v>0</v>
      </c>
      <c r="H3" s="35">
        <f t="shared" si="0"/>
        <v>100</v>
      </c>
      <c r="I3" s="35">
        <f t="shared" si="0"/>
        <v>6.33</v>
      </c>
      <c r="J3" s="35">
        <f t="shared" si="0"/>
        <v>0</v>
      </c>
      <c r="K3" s="35">
        <f t="shared" si="0"/>
        <v>6.33</v>
      </c>
      <c r="L3" s="35">
        <f t="shared" si="0"/>
        <v>93.67</v>
      </c>
    </row>
    <row r="4" spans="1:12" ht="17.25" thickBot="1" x14ac:dyDescent="0.35"/>
    <row r="5" spans="1:12" s="44" customFormat="1" ht="72" customHeight="1" thickBot="1" x14ac:dyDescent="0.3">
      <c r="A5" s="38" t="s">
        <v>63</v>
      </c>
      <c r="B5" s="39" t="s">
        <v>64</v>
      </c>
      <c r="C5" s="40"/>
      <c r="D5" s="41" t="s">
        <v>31</v>
      </c>
      <c r="E5" s="42"/>
      <c r="F5" s="43" t="s">
        <v>32</v>
      </c>
      <c r="G5" s="8" t="s">
        <v>4</v>
      </c>
      <c r="H5" s="8" t="s">
        <v>5</v>
      </c>
      <c r="I5" s="9" t="s">
        <v>186</v>
      </c>
      <c r="J5" s="8" t="s">
        <v>16</v>
      </c>
      <c r="K5" s="10" t="s">
        <v>65</v>
      </c>
      <c r="L5" s="11" t="s">
        <v>8</v>
      </c>
    </row>
    <row r="7" spans="1:12" ht="17.25" thickBot="1" x14ac:dyDescent="0.35">
      <c r="A7" s="45" t="s">
        <v>154</v>
      </c>
      <c r="B7" s="46">
        <v>3</v>
      </c>
      <c r="C7" s="47" t="s">
        <v>22</v>
      </c>
      <c r="D7" s="48"/>
      <c r="E7" s="49"/>
      <c r="F7" s="50">
        <f t="shared" ref="F7:L7" si="1">SUM(F8:F10)</f>
        <v>100</v>
      </c>
      <c r="G7" s="50">
        <f t="shared" si="1"/>
        <v>0</v>
      </c>
      <c r="H7" s="50">
        <f t="shared" si="1"/>
        <v>100</v>
      </c>
      <c r="I7" s="50">
        <f t="shared" si="1"/>
        <v>6.33</v>
      </c>
      <c r="J7" s="50">
        <f t="shared" si="1"/>
        <v>0</v>
      </c>
      <c r="K7" s="50">
        <f t="shared" si="1"/>
        <v>6.33</v>
      </c>
      <c r="L7" s="50">
        <f t="shared" si="1"/>
        <v>93.67</v>
      </c>
    </row>
    <row r="8" spans="1:12" ht="17.25" thickTop="1" x14ac:dyDescent="0.3">
      <c r="A8" s="51" t="s">
        <v>67</v>
      </c>
      <c r="B8" s="52" t="s">
        <v>128</v>
      </c>
      <c r="C8" s="53" t="s">
        <v>129</v>
      </c>
      <c r="D8" s="53"/>
      <c r="E8" s="53"/>
      <c r="F8" s="54">
        <v>0</v>
      </c>
      <c r="G8" s="54">
        <v>0</v>
      </c>
      <c r="H8" s="54">
        <f>F8+G8</f>
        <v>0</v>
      </c>
      <c r="I8" s="55">
        <v>0</v>
      </c>
      <c r="J8" s="55">
        <f>I8-K8</f>
        <v>0</v>
      </c>
      <c r="K8" s="55">
        <v>0</v>
      </c>
      <c r="L8" s="55">
        <f>H8-I8</f>
        <v>0</v>
      </c>
    </row>
    <row r="9" spans="1:12" x14ac:dyDescent="0.3">
      <c r="A9" s="51" t="s">
        <v>70</v>
      </c>
      <c r="B9" s="52">
        <v>35900</v>
      </c>
      <c r="C9" s="53" t="s">
        <v>130</v>
      </c>
      <c r="D9" s="53"/>
      <c r="E9" s="53"/>
      <c r="F9" s="54">
        <v>100</v>
      </c>
      <c r="G9" s="54">
        <v>0</v>
      </c>
      <c r="H9" s="54">
        <f>F9+G9</f>
        <v>100</v>
      </c>
      <c r="I9" s="55">
        <v>6.33</v>
      </c>
      <c r="J9" s="55">
        <f>I9-K9</f>
        <v>0</v>
      </c>
      <c r="K9" s="55">
        <v>6.33</v>
      </c>
      <c r="L9" s="55">
        <f>H9-I9</f>
        <v>93.67</v>
      </c>
    </row>
    <row r="10" spans="1:12" x14ac:dyDescent="0.3">
      <c r="A10" s="51" t="s">
        <v>73</v>
      </c>
    </row>
    <row r="11" spans="1:12" ht="17.25" thickBot="1" x14ac:dyDescent="0.35"/>
    <row r="12" spans="1:12" ht="19.5" thickBot="1" x14ac:dyDescent="0.4">
      <c r="A12" s="33" t="s">
        <v>131</v>
      </c>
      <c r="B12" s="34"/>
      <c r="C12" s="34"/>
      <c r="D12" s="34"/>
      <c r="E12" s="102"/>
      <c r="F12" s="35">
        <f>F16</f>
        <v>0</v>
      </c>
      <c r="G12" s="35">
        <f t="shared" ref="G12:L12" si="2">G16</f>
        <v>860.41</v>
      </c>
      <c r="H12" s="35">
        <f t="shared" si="2"/>
        <v>860.41</v>
      </c>
      <c r="I12" s="35">
        <f t="shared" si="2"/>
        <v>860.41</v>
      </c>
      <c r="J12" s="35">
        <f t="shared" si="2"/>
        <v>0</v>
      </c>
      <c r="K12" s="35">
        <f t="shared" si="2"/>
        <v>860.41</v>
      </c>
      <c r="L12" s="35">
        <f t="shared" si="2"/>
        <v>0</v>
      </c>
    </row>
    <row r="13" spans="1:12" ht="17.25" thickBot="1" x14ac:dyDescent="0.35"/>
    <row r="14" spans="1:12" ht="72" customHeight="1" thickBot="1" x14ac:dyDescent="0.35">
      <c r="A14" s="38" t="s">
        <v>63</v>
      </c>
      <c r="B14" s="39" t="s">
        <v>64</v>
      </c>
      <c r="C14" s="40"/>
      <c r="D14" s="41" t="s">
        <v>31</v>
      </c>
      <c r="E14" s="103"/>
      <c r="F14" s="43" t="s">
        <v>32</v>
      </c>
      <c r="G14" s="104" t="s">
        <v>4</v>
      </c>
      <c r="H14" s="8" t="s">
        <v>5</v>
      </c>
      <c r="I14" s="9" t="s">
        <v>186</v>
      </c>
      <c r="J14" s="8" t="s">
        <v>16</v>
      </c>
      <c r="K14" s="10" t="s">
        <v>17</v>
      </c>
      <c r="L14" s="11" t="s">
        <v>8</v>
      </c>
    </row>
    <row r="16" spans="1:12" ht="17.25" thickBot="1" x14ac:dyDescent="0.35">
      <c r="A16" s="45" t="s">
        <v>154</v>
      </c>
      <c r="B16" s="46">
        <v>4</v>
      </c>
      <c r="C16" s="47" t="s">
        <v>23</v>
      </c>
      <c r="D16" s="48"/>
      <c r="E16" s="50"/>
      <c r="F16" s="50">
        <f t="shared" ref="F16:L16" si="3">SUM(F17:F18)</f>
        <v>0</v>
      </c>
      <c r="G16" s="50">
        <f t="shared" si="3"/>
        <v>860.41</v>
      </c>
      <c r="H16" s="50">
        <f t="shared" si="3"/>
        <v>860.41</v>
      </c>
      <c r="I16" s="50">
        <f t="shared" si="3"/>
        <v>860.41</v>
      </c>
      <c r="J16" s="50">
        <f t="shared" si="3"/>
        <v>0</v>
      </c>
      <c r="K16" s="50">
        <f t="shared" si="3"/>
        <v>860.41</v>
      </c>
      <c r="L16" s="50">
        <f t="shared" si="3"/>
        <v>0</v>
      </c>
    </row>
    <row r="17" spans="1:12" ht="17.25" thickTop="1" x14ac:dyDescent="0.3">
      <c r="A17" s="45"/>
      <c r="B17" s="52" t="s">
        <v>187</v>
      </c>
      <c r="C17" s="53" t="s">
        <v>188</v>
      </c>
      <c r="D17" s="53"/>
      <c r="E17" s="54"/>
      <c r="F17" s="54">
        <v>0</v>
      </c>
      <c r="G17" s="55">
        <v>860.41</v>
      </c>
      <c r="H17" s="55">
        <f>F17+G17</f>
        <v>860.41</v>
      </c>
      <c r="I17" s="55">
        <v>860.41</v>
      </c>
      <c r="J17" s="55">
        <f>I17-K17</f>
        <v>0</v>
      </c>
      <c r="K17" s="55">
        <v>860.41</v>
      </c>
      <c r="L17" s="55">
        <f>H17-I17</f>
        <v>0</v>
      </c>
    </row>
    <row r="18" spans="1:12" x14ac:dyDescent="0.3">
      <c r="A18" s="51" t="s">
        <v>67</v>
      </c>
      <c r="B18" s="52" t="s">
        <v>132</v>
      </c>
      <c r="C18" s="53" t="s">
        <v>133</v>
      </c>
      <c r="D18" s="53"/>
      <c r="E18" s="54"/>
      <c r="F18" s="54">
        <v>0</v>
      </c>
      <c r="G18" s="55">
        <v>0</v>
      </c>
      <c r="H18" s="55">
        <f>F18+G18</f>
        <v>0</v>
      </c>
      <c r="I18" s="55">
        <v>0</v>
      </c>
      <c r="J18" s="55">
        <f>I18-K18</f>
        <v>0</v>
      </c>
      <c r="K18" s="55">
        <v>0</v>
      </c>
      <c r="L18" s="55">
        <f>H18-I18</f>
        <v>0</v>
      </c>
    </row>
    <row r="19" spans="1:12" x14ac:dyDescent="0.3">
      <c r="A19" s="51" t="s">
        <v>70</v>
      </c>
      <c r="B19" s="105"/>
      <c r="E19" s="30"/>
      <c r="F19" s="60"/>
      <c r="G19" s="60"/>
    </row>
    <row r="20" spans="1:12" x14ac:dyDescent="0.3">
      <c r="A20" s="51" t="s">
        <v>73</v>
      </c>
      <c r="B20" s="105"/>
      <c r="E20" s="30"/>
      <c r="F20" s="60"/>
      <c r="G20" s="60"/>
    </row>
    <row r="21" spans="1:12" ht="17.25" thickBot="1" x14ac:dyDescent="0.35">
      <c r="A21" s="51"/>
      <c r="B21" s="105"/>
      <c r="E21" s="30"/>
      <c r="F21" s="60"/>
      <c r="G21" s="60"/>
    </row>
    <row r="22" spans="1:12" ht="19.5" thickBot="1" x14ac:dyDescent="0.4">
      <c r="A22" s="33" t="s">
        <v>134</v>
      </c>
      <c r="B22" s="34"/>
      <c r="C22" s="34"/>
      <c r="D22" s="34"/>
      <c r="E22" s="34"/>
      <c r="F22" s="35">
        <f t="shared" ref="F22:L22" si="4">F26</f>
        <v>3350</v>
      </c>
      <c r="G22" s="35">
        <f t="shared" si="4"/>
        <v>1504.62</v>
      </c>
      <c r="H22" s="35">
        <f t="shared" si="4"/>
        <v>4854.62</v>
      </c>
      <c r="I22" s="35">
        <f t="shared" si="4"/>
        <v>1753.09</v>
      </c>
      <c r="J22" s="35">
        <f t="shared" si="4"/>
        <v>0</v>
      </c>
      <c r="K22" s="35">
        <f t="shared" si="4"/>
        <v>1753.09</v>
      </c>
      <c r="L22" s="35">
        <f t="shared" si="4"/>
        <v>3101.5299999999997</v>
      </c>
    </row>
    <row r="23" spans="1:12" ht="17.25" thickBot="1" x14ac:dyDescent="0.35"/>
    <row r="24" spans="1:12" ht="50.25" thickBot="1" x14ac:dyDescent="0.35">
      <c r="A24" s="38" t="s">
        <v>63</v>
      </c>
      <c r="B24" s="39" t="s">
        <v>64</v>
      </c>
      <c r="C24" s="40"/>
      <c r="D24" s="41" t="s">
        <v>31</v>
      </c>
      <c r="E24" s="42"/>
      <c r="F24" s="43" t="s">
        <v>32</v>
      </c>
      <c r="G24" s="8" t="s">
        <v>4</v>
      </c>
      <c r="H24" s="8" t="s">
        <v>5</v>
      </c>
      <c r="I24" s="9" t="s">
        <v>186</v>
      </c>
      <c r="J24" s="8" t="s">
        <v>16</v>
      </c>
      <c r="K24" s="10" t="s">
        <v>65</v>
      </c>
      <c r="L24" s="11" t="s">
        <v>8</v>
      </c>
    </row>
    <row r="26" spans="1:12" ht="17.25" thickBot="1" x14ac:dyDescent="0.35">
      <c r="A26" s="45" t="s">
        <v>154</v>
      </c>
      <c r="B26" s="46">
        <v>6</v>
      </c>
      <c r="C26" s="47" t="s">
        <v>24</v>
      </c>
      <c r="D26" s="48"/>
      <c r="E26" s="49"/>
      <c r="F26" s="50">
        <f>SUM(F27:F30)</f>
        <v>3350</v>
      </c>
      <c r="G26" s="50">
        <f t="shared" ref="G26:L26" si="5">SUM(G27:G30)</f>
        <v>1504.62</v>
      </c>
      <c r="H26" s="50">
        <f t="shared" si="5"/>
        <v>4854.62</v>
      </c>
      <c r="I26" s="50">
        <f t="shared" si="5"/>
        <v>1753.09</v>
      </c>
      <c r="J26" s="50">
        <f t="shared" si="5"/>
        <v>0</v>
      </c>
      <c r="K26" s="50">
        <f t="shared" si="5"/>
        <v>1753.09</v>
      </c>
      <c r="L26" s="50">
        <f t="shared" si="5"/>
        <v>3101.5299999999997</v>
      </c>
    </row>
    <row r="27" spans="1:12" ht="17.25" thickTop="1" x14ac:dyDescent="0.3">
      <c r="A27" s="51" t="s">
        <v>67</v>
      </c>
      <c r="B27" s="52" t="s">
        <v>149</v>
      </c>
      <c r="C27" s="53" t="s">
        <v>150</v>
      </c>
      <c r="D27" s="53"/>
      <c r="E27" s="53"/>
      <c r="F27" s="54">
        <v>0</v>
      </c>
      <c r="G27" s="54">
        <v>0</v>
      </c>
      <c r="H27" s="54">
        <f>F27+G27</f>
        <v>0</v>
      </c>
      <c r="I27" s="55">
        <v>0</v>
      </c>
      <c r="J27" s="55">
        <f>I27-K27</f>
        <v>0</v>
      </c>
      <c r="K27" s="55">
        <v>0</v>
      </c>
      <c r="L27" s="55">
        <f>H27-I27</f>
        <v>0</v>
      </c>
    </row>
    <row r="28" spans="1:12" x14ac:dyDescent="0.3">
      <c r="A28" s="51" t="s">
        <v>70</v>
      </c>
      <c r="B28" s="52" t="s">
        <v>135</v>
      </c>
      <c r="C28" s="53" t="s">
        <v>136</v>
      </c>
      <c r="D28" s="53"/>
      <c r="E28" s="53"/>
      <c r="F28" s="54">
        <v>350</v>
      </c>
      <c r="G28" s="54">
        <v>0</v>
      </c>
      <c r="H28" s="54">
        <f>F28+G28</f>
        <v>350</v>
      </c>
      <c r="I28" s="55">
        <v>0</v>
      </c>
      <c r="J28" s="55">
        <f>I28-K28</f>
        <v>0</v>
      </c>
      <c r="K28" s="55">
        <v>0</v>
      </c>
      <c r="L28" s="55">
        <f>H28-I28</f>
        <v>350</v>
      </c>
    </row>
    <row r="29" spans="1:12" x14ac:dyDescent="0.3">
      <c r="A29" s="51" t="s">
        <v>73</v>
      </c>
      <c r="B29" s="52" t="s">
        <v>137</v>
      </c>
      <c r="C29" s="53" t="s">
        <v>138</v>
      </c>
      <c r="D29" s="53"/>
      <c r="E29" s="53"/>
      <c r="F29" s="54">
        <v>3000</v>
      </c>
      <c r="G29" s="54">
        <v>1504.62</v>
      </c>
      <c r="H29" s="54">
        <f>F29+G29</f>
        <v>4504.62</v>
      </c>
      <c r="I29" s="55">
        <v>1753.09</v>
      </c>
      <c r="J29" s="55">
        <f>I29-K29</f>
        <v>0</v>
      </c>
      <c r="K29" s="55">
        <v>1753.09</v>
      </c>
      <c r="L29" s="55">
        <f>H29-I29</f>
        <v>2751.5299999999997</v>
      </c>
    </row>
    <row r="30" spans="1:12" x14ac:dyDescent="0.3">
      <c r="B30" s="52" t="s">
        <v>141</v>
      </c>
      <c r="C30" s="56" t="s">
        <v>142</v>
      </c>
      <c r="D30" s="53"/>
      <c r="E30" s="56"/>
      <c r="F30" s="54">
        <v>0</v>
      </c>
      <c r="G30" s="54">
        <v>0</v>
      </c>
      <c r="H30" s="54">
        <f>F30+G30</f>
        <v>0</v>
      </c>
      <c r="I30" s="55">
        <v>0</v>
      </c>
      <c r="J30" s="55">
        <f>I30-K30</f>
        <v>0</v>
      </c>
      <c r="K30" s="55">
        <v>0</v>
      </c>
      <c r="L30" s="55">
        <f>H30-I30</f>
        <v>0</v>
      </c>
    </row>
    <row r="42" spans="3:4" x14ac:dyDescent="0.3">
      <c r="D42" s="141"/>
    </row>
    <row r="44" spans="3:4" x14ac:dyDescent="0.3">
      <c r="C44" s="62"/>
    </row>
  </sheetData>
  <pageMargins left="0.31496062992125984" right="0.31496062992125984" top="0.74803149606299213" bottom="0.55118110236220474" header="0.31496062992125984" footer="0.31496062992125984"/>
  <pageSetup paperSize="9" scale="74" fitToHeight="0" orientation="landscape" r:id="rId1"/>
  <headerFooter>
    <oddFooter>&amp;CSeguiment pressupostari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6"/>
  <sheetViews>
    <sheetView showGridLines="0" view="pageLayout" zoomScale="115" zoomScaleNormal="100" zoomScalePageLayoutView="115" workbookViewId="0">
      <selection activeCell="B5" sqref="B5"/>
    </sheetView>
  </sheetViews>
  <sheetFormatPr defaultColWidth="11.42578125" defaultRowHeight="16.5" x14ac:dyDescent="0.3"/>
  <cols>
    <col min="1" max="1" width="1.85546875" style="1" customWidth="1"/>
    <col min="2" max="2" width="13" style="1" customWidth="1"/>
    <col min="3" max="3" width="6" style="1" customWidth="1"/>
    <col min="4" max="4" width="20.5703125" style="1" customWidth="1"/>
    <col min="5" max="5" width="40.42578125" style="1" customWidth="1"/>
    <col min="6" max="6" width="14.28515625" style="1" bestFit="1" customWidth="1"/>
    <col min="7" max="10" width="16.7109375" style="1" customWidth="1"/>
    <col min="11" max="11" width="13.140625" style="1" customWidth="1"/>
    <col min="12" max="12" width="15" style="1" bestFit="1" customWidth="1"/>
    <col min="13" max="16384" width="11.42578125" style="1"/>
  </cols>
  <sheetData>
    <row r="1" spans="1:12" ht="21" x14ac:dyDescent="0.4">
      <c r="A1" s="32" t="s">
        <v>28</v>
      </c>
    </row>
    <row r="2" spans="1:12" ht="17.25" thickBot="1" x14ac:dyDescent="0.35"/>
    <row r="3" spans="1:12" s="37" customFormat="1" ht="19.5" thickBot="1" x14ac:dyDescent="0.4">
      <c r="A3" s="33" t="s">
        <v>29</v>
      </c>
      <c r="B3" s="34"/>
      <c r="C3" s="34"/>
      <c r="D3" s="34"/>
      <c r="E3" s="34"/>
      <c r="F3" s="35">
        <f t="shared" ref="F3:L3" si="0">F7</f>
        <v>452586.26</v>
      </c>
      <c r="G3" s="35">
        <f t="shared" si="0"/>
        <v>160710.46000000002</v>
      </c>
      <c r="H3" s="35">
        <f t="shared" si="0"/>
        <v>613296.72</v>
      </c>
      <c r="I3" s="35">
        <f t="shared" si="0"/>
        <v>279301.25</v>
      </c>
      <c r="J3" s="35">
        <f t="shared" si="0"/>
        <v>15242.800000000001</v>
      </c>
      <c r="K3" s="35">
        <f t="shared" si="0"/>
        <v>264058.45</v>
      </c>
      <c r="L3" s="35">
        <f t="shared" si="0"/>
        <v>-333995.46999999997</v>
      </c>
    </row>
    <row r="4" spans="1:12" ht="17.25" thickBot="1" x14ac:dyDescent="0.35"/>
    <row r="5" spans="1:12" s="13" customFormat="1" ht="50.25" thickBot="1" x14ac:dyDescent="0.3">
      <c r="A5" s="67"/>
      <c r="B5" s="6" t="s">
        <v>30</v>
      </c>
      <c r="C5" s="68"/>
      <c r="D5" s="69" t="s">
        <v>31</v>
      </c>
      <c r="E5" s="90"/>
      <c r="F5" s="91" t="s">
        <v>32</v>
      </c>
      <c r="G5" s="8" t="s">
        <v>4</v>
      </c>
      <c r="H5" s="8" t="s">
        <v>5</v>
      </c>
      <c r="I5" s="9" t="s">
        <v>189</v>
      </c>
      <c r="J5" s="8" t="s">
        <v>6</v>
      </c>
      <c r="K5" s="10" t="s">
        <v>7</v>
      </c>
      <c r="L5" s="11" t="s">
        <v>8</v>
      </c>
    </row>
    <row r="6" spans="1:12" x14ac:dyDescent="0.3">
      <c r="B6" s="14"/>
      <c r="C6" s="15"/>
      <c r="D6" s="71"/>
      <c r="E6" s="71"/>
      <c r="F6" s="16"/>
    </row>
    <row r="7" spans="1:12" ht="17.25" thickBot="1" x14ac:dyDescent="0.35">
      <c r="B7" s="46">
        <v>3</v>
      </c>
      <c r="C7" s="47" t="s">
        <v>10</v>
      </c>
      <c r="D7" s="48"/>
      <c r="E7" s="48"/>
      <c r="F7" s="50">
        <v>452586.26</v>
      </c>
      <c r="G7" s="50">
        <v>160710.46000000002</v>
      </c>
      <c r="H7" s="50">
        <v>613296.72</v>
      </c>
      <c r="I7" s="50">
        <v>279301.25</v>
      </c>
      <c r="J7" s="50">
        <v>15242.800000000001</v>
      </c>
      <c r="K7" s="50">
        <v>264058.45</v>
      </c>
      <c r="L7" s="50">
        <v>-333995.46999999997</v>
      </c>
    </row>
    <row r="8" spans="1:12" s="73" customFormat="1" ht="17.25" thickTop="1" x14ac:dyDescent="0.3">
      <c r="B8" s="86">
        <v>36001</v>
      </c>
      <c r="C8" s="87" t="s">
        <v>33</v>
      </c>
      <c r="D8" s="88"/>
      <c r="E8" s="88"/>
      <c r="F8" s="79">
        <v>150</v>
      </c>
      <c r="G8" s="79">
        <v>0</v>
      </c>
      <c r="H8" s="79">
        <v>150</v>
      </c>
      <c r="I8" s="139">
        <v>0</v>
      </c>
      <c r="J8" s="140">
        <v>0</v>
      </c>
      <c r="K8" s="139">
        <v>0</v>
      </c>
      <c r="L8" s="140">
        <v>-150</v>
      </c>
    </row>
    <row r="9" spans="1:12" x14ac:dyDescent="0.3">
      <c r="B9" s="74">
        <v>39900</v>
      </c>
      <c r="C9" s="75" t="s">
        <v>34</v>
      </c>
      <c r="D9" s="76"/>
      <c r="E9" s="76"/>
      <c r="F9" s="77">
        <v>452436.26</v>
      </c>
      <c r="G9" s="77">
        <v>160710.46000000002</v>
      </c>
      <c r="H9" s="77">
        <v>613146.72</v>
      </c>
      <c r="I9" s="77">
        <v>279301.25</v>
      </c>
      <c r="J9" s="77">
        <v>15242.800000000001</v>
      </c>
      <c r="K9" s="77">
        <v>264058.45</v>
      </c>
      <c r="L9" s="77">
        <v>-333845.46999999997</v>
      </c>
    </row>
    <row r="10" spans="1:12" x14ac:dyDescent="0.3">
      <c r="B10" s="96"/>
      <c r="C10" s="73"/>
      <c r="D10" s="112" t="s">
        <v>36</v>
      </c>
      <c r="E10" s="112" t="s">
        <v>37</v>
      </c>
      <c r="F10" s="55">
        <v>426070</v>
      </c>
      <c r="G10" s="55">
        <v>100305.38</v>
      </c>
      <c r="H10" s="55">
        <v>526375.38</v>
      </c>
      <c r="I10" s="55">
        <v>248153.28</v>
      </c>
      <c r="J10" s="55">
        <v>0</v>
      </c>
      <c r="K10" s="55">
        <v>248153.28</v>
      </c>
      <c r="L10" s="55">
        <v>-278222.09999999998</v>
      </c>
    </row>
    <row r="11" spans="1:12" x14ac:dyDescent="0.3">
      <c r="B11" s="96"/>
      <c r="C11" s="17"/>
      <c r="D11" s="92" t="s">
        <v>38</v>
      </c>
      <c r="E11" s="92" t="s">
        <v>39</v>
      </c>
      <c r="F11" s="55">
        <v>10890</v>
      </c>
      <c r="G11" s="55">
        <v>0</v>
      </c>
      <c r="H11" s="55">
        <v>10890</v>
      </c>
      <c r="I11" s="55">
        <v>0</v>
      </c>
      <c r="J11" s="55">
        <v>0</v>
      </c>
      <c r="K11" s="55">
        <v>0</v>
      </c>
      <c r="L11" s="55">
        <v>-10890</v>
      </c>
    </row>
    <row r="12" spans="1:12" x14ac:dyDescent="0.3">
      <c r="D12" s="92" t="s">
        <v>40</v>
      </c>
      <c r="E12" s="92" t="s">
        <v>41</v>
      </c>
      <c r="F12" s="55">
        <v>15476.26</v>
      </c>
      <c r="G12" s="55">
        <v>0</v>
      </c>
      <c r="H12" s="55">
        <v>15476.26</v>
      </c>
      <c r="I12" s="55">
        <v>0</v>
      </c>
      <c r="J12" s="55">
        <v>0</v>
      </c>
      <c r="K12" s="55">
        <v>0</v>
      </c>
      <c r="L12" s="55">
        <v>-15476.26</v>
      </c>
    </row>
    <row r="13" spans="1:12" x14ac:dyDescent="0.3">
      <c r="D13" s="92" t="s">
        <v>171</v>
      </c>
      <c r="E13" s="92" t="s">
        <v>35</v>
      </c>
      <c r="F13" s="55">
        <v>0</v>
      </c>
      <c r="G13" s="55">
        <v>0</v>
      </c>
      <c r="H13" s="55">
        <v>0</v>
      </c>
      <c r="I13" s="55">
        <v>0</v>
      </c>
      <c r="J13" s="55">
        <v>0</v>
      </c>
      <c r="K13" s="55">
        <v>0</v>
      </c>
      <c r="L13" s="55">
        <v>0</v>
      </c>
    </row>
    <row r="14" spans="1:12" x14ac:dyDescent="0.3">
      <c r="B14" s="96"/>
      <c r="D14" s="92" t="s">
        <v>197</v>
      </c>
      <c r="E14" s="144" t="s">
        <v>145</v>
      </c>
      <c r="F14" s="145">
        <v>0</v>
      </c>
      <c r="G14" s="55">
        <v>7467.1</v>
      </c>
      <c r="H14" s="55">
        <v>7467.1</v>
      </c>
      <c r="I14" s="146">
        <v>0</v>
      </c>
      <c r="J14" s="30">
        <v>0</v>
      </c>
      <c r="K14" s="147">
        <v>0</v>
      </c>
      <c r="L14" s="55">
        <v>-7467.1</v>
      </c>
    </row>
    <row r="15" spans="1:12" s="17" customFormat="1" x14ac:dyDescent="0.3">
      <c r="B15" s="1"/>
      <c r="C15" s="1"/>
      <c r="D15" s="92" t="s">
        <v>42</v>
      </c>
      <c r="E15" s="92" t="s">
        <v>43</v>
      </c>
      <c r="F15" s="55">
        <v>0</v>
      </c>
      <c r="G15" s="55">
        <v>52937.98</v>
      </c>
      <c r="H15" s="55">
        <v>52937.98</v>
      </c>
      <c r="I15" s="55">
        <v>31147.97</v>
      </c>
      <c r="J15" s="55">
        <v>15242.800000000001</v>
      </c>
      <c r="K15" s="55">
        <v>15905.17</v>
      </c>
      <c r="L15" s="55">
        <v>-21790.010000000002</v>
      </c>
    </row>
    <row r="18" spans="4:10" x14ac:dyDescent="0.3">
      <c r="E18" s="98"/>
    </row>
    <row r="19" spans="4:10" x14ac:dyDescent="0.3">
      <c r="E19" s="15"/>
      <c r="F19" s="14"/>
    </row>
    <row r="20" spans="4:10" x14ac:dyDescent="0.3">
      <c r="F20" s="153"/>
    </row>
    <row r="21" spans="4:10" x14ac:dyDescent="0.3">
      <c r="D21" s="125"/>
      <c r="E21" s="154"/>
      <c r="F21" s="155"/>
      <c r="J21" s="30"/>
    </row>
    <row r="22" spans="4:10" x14ac:dyDescent="0.3">
      <c r="E22" s="154"/>
      <c r="F22" s="155"/>
      <c r="J22" s="30"/>
    </row>
    <row r="23" spans="4:10" x14ac:dyDescent="0.3">
      <c r="E23" s="154"/>
      <c r="F23" s="155"/>
      <c r="J23" s="30"/>
    </row>
    <row r="24" spans="4:10" x14ac:dyDescent="0.3">
      <c r="D24" s="125"/>
      <c r="E24" s="154"/>
      <c r="F24" s="155"/>
      <c r="J24" s="30"/>
    </row>
    <row r="25" spans="4:10" x14ac:dyDescent="0.3">
      <c r="E25" s="154"/>
      <c r="F25" s="155"/>
      <c r="J25" s="30"/>
    </row>
    <row r="26" spans="4:10" x14ac:dyDescent="0.3">
      <c r="E26" s="154"/>
      <c r="F26" s="155"/>
      <c r="J26" s="30"/>
    </row>
    <row r="27" spans="4:10" x14ac:dyDescent="0.3">
      <c r="E27" s="154"/>
      <c r="F27" s="155"/>
      <c r="J27" s="30"/>
    </row>
    <row r="28" spans="4:10" x14ac:dyDescent="0.3">
      <c r="E28" s="154"/>
      <c r="F28" s="155"/>
      <c r="J28" s="30"/>
    </row>
    <row r="29" spans="4:10" x14ac:dyDescent="0.3">
      <c r="D29" s="125"/>
      <c r="E29" s="154"/>
      <c r="F29" s="155"/>
      <c r="J29" s="30"/>
    </row>
    <row r="30" spans="4:10" x14ac:dyDescent="0.3">
      <c r="E30" s="154"/>
      <c r="F30" s="155"/>
      <c r="J30" s="30"/>
    </row>
    <row r="31" spans="4:10" x14ac:dyDescent="0.3">
      <c r="D31" s="125"/>
      <c r="E31" s="154"/>
      <c r="F31" s="155"/>
    </row>
    <row r="32" spans="4:10" x14ac:dyDescent="0.3">
      <c r="E32" s="154"/>
      <c r="F32" s="155"/>
    </row>
    <row r="33" spans="3:6" x14ac:dyDescent="0.3">
      <c r="D33" s="141"/>
      <c r="E33" s="154"/>
      <c r="F33" s="155"/>
    </row>
    <row r="34" spans="3:6" x14ac:dyDescent="0.3">
      <c r="D34" s="141"/>
      <c r="E34" s="154"/>
      <c r="F34" s="155"/>
    </row>
    <row r="35" spans="3:6" x14ac:dyDescent="0.3">
      <c r="E35" s="154"/>
      <c r="F35" s="155"/>
    </row>
    <row r="36" spans="3:6" x14ac:dyDescent="0.3">
      <c r="C36" s="62"/>
      <c r="F36" s="155"/>
    </row>
  </sheetData>
  <pageMargins left="0.31496062992125984" right="0.31496062992125984" top="0.74803149606299213" bottom="0.55118110236220474" header="0.31496062992125984" footer="0.31496062992125984"/>
  <pageSetup paperSize="9" scale="73" orientation="landscape" r:id="rId1"/>
  <headerFooter>
    <oddFooter>&amp;CSeguiment pressupostari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6"/>
  <sheetViews>
    <sheetView showGridLines="0" view="pageLayout" zoomScale="130" zoomScaleNormal="100" zoomScalePageLayoutView="130" workbookViewId="0">
      <selection activeCell="B5" sqref="B5"/>
    </sheetView>
  </sheetViews>
  <sheetFormatPr defaultColWidth="11.42578125" defaultRowHeight="16.5" x14ac:dyDescent="0.3"/>
  <cols>
    <col min="1" max="1" width="3.42578125" style="1" customWidth="1"/>
    <col min="2" max="2" width="13.28515625" style="1" customWidth="1"/>
    <col min="3" max="3" width="4.28515625" style="1" customWidth="1"/>
    <col min="4" max="4" width="41.5703125" style="1" customWidth="1"/>
    <col min="5" max="5" width="3.7109375" style="1" customWidth="1"/>
    <col min="6" max="6" width="16.42578125" style="1" bestFit="1" customWidth="1"/>
    <col min="7" max="7" width="14.28515625" style="1" customWidth="1"/>
    <col min="8" max="8" width="16.42578125" style="1" bestFit="1" customWidth="1"/>
    <col min="9" max="9" width="16.28515625" style="1" customWidth="1"/>
    <col min="10" max="10" width="15" style="1" customWidth="1"/>
    <col min="11" max="11" width="15.42578125" style="1" customWidth="1"/>
    <col min="12" max="12" width="15" style="1" bestFit="1" customWidth="1"/>
    <col min="13" max="16384" width="11.42578125" style="1"/>
  </cols>
  <sheetData>
    <row r="1" spans="1:12" ht="21" x14ac:dyDescent="0.4">
      <c r="A1" s="32" t="s">
        <v>28</v>
      </c>
    </row>
    <row r="2" spans="1:12" ht="15.75" customHeight="1" thickBot="1" x14ac:dyDescent="0.35"/>
    <row r="3" spans="1:12" s="37" customFormat="1" ht="19.5" thickBot="1" x14ac:dyDescent="0.4">
      <c r="A3" s="33" t="s">
        <v>44</v>
      </c>
      <c r="B3" s="34"/>
      <c r="C3" s="34"/>
      <c r="D3" s="34"/>
      <c r="E3" s="34"/>
      <c r="F3" s="35">
        <f>F7</f>
        <v>2361777.6</v>
      </c>
      <c r="G3" s="35">
        <f t="shared" ref="G3:L3" si="0">G7</f>
        <v>45643.5</v>
      </c>
      <c r="H3" s="35">
        <f t="shared" si="0"/>
        <v>2407421.1</v>
      </c>
      <c r="I3" s="35">
        <f t="shared" si="0"/>
        <v>1449560.55</v>
      </c>
      <c r="J3" s="35">
        <f t="shared" si="0"/>
        <v>510000.00000000012</v>
      </c>
      <c r="K3" s="35">
        <f t="shared" si="0"/>
        <v>939560.55</v>
      </c>
      <c r="L3" s="35">
        <f t="shared" si="0"/>
        <v>-957860.54999999981</v>
      </c>
    </row>
    <row r="4" spans="1:12" ht="17.25" thickBot="1" x14ac:dyDescent="0.35"/>
    <row r="5" spans="1:12" s="13" customFormat="1" ht="50.25" thickBot="1" x14ac:dyDescent="0.3">
      <c r="A5" s="67"/>
      <c r="B5" s="6" t="s">
        <v>30</v>
      </c>
      <c r="C5" s="68"/>
      <c r="D5" s="69" t="s">
        <v>31</v>
      </c>
      <c r="E5" s="70"/>
      <c r="F5" s="43" t="s">
        <v>45</v>
      </c>
      <c r="G5" s="8" t="s">
        <v>4</v>
      </c>
      <c r="H5" s="8" t="s">
        <v>5</v>
      </c>
      <c r="I5" s="9" t="s">
        <v>189</v>
      </c>
      <c r="J5" s="8" t="s">
        <v>6</v>
      </c>
      <c r="K5" s="10" t="s">
        <v>7</v>
      </c>
      <c r="L5" s="11" t="s">
        <v>8</v>
      </c>
    </row>
    <row r="7" spans="1:12" ht="17.25" thickBot="1" x14ac:dyDescent="0.35">
      <c r="B7" s="46">
        <v>4</v>
      </c>
      <c r="C7" s="47" t="s">
        <v>11</v>
      </c>
      <c r="D7" s="48"/>
      <c r="E7" s="48"/>
      <c r="F7" s="50">
        <v>2361777.6</v>
      </c>
      <c r="G7" s="50">
        <v>45643.5</v>
      </c>
      <c r="H7" s="50">
        <v>2407421.1</v>
      </c>
      <c r="I7" s="50">
        <v>1449560.55</v>
      </c>
      <c r="J7" s="50">
        <v>510000.00000000012</v>
      </c>
      <c r="K7" s="50">
        <v>939560.55</v>
      </c>
      <c r="L7" s="50">
        <v>-957860.54999999981</v>
      </c>
    </row>
    <row r="8" spans="1:12" ht="17.25" thickTop="1" x14ac:dyDescent="0.3">
      <c r="B8" s="117">
        <v>42190</v>
      </c>
      <c r="C8" s="87" t="s">
        <v>192</v>
      </c>
      <c r="D8" s="88"/>
      <c r="E8" s="88"/>
      <c r="F8" s="79">
        <v>0</v>
      </c>
      <c r="G8" s="79">
        <v>45643.5</v>
      </c>
      <c r="H8" s="79">
        <v>45643.5</v>
      </c>
      <c r="I8" s="79">
        <v>45643.5</v>
      </c>
      <c r="J8" s="79">
        <v>0</v>
      </c>
      <c r="K8" s="79">
        <v>45643.5</v>
      </c>
      <c r="L8" s="79">
        <v>0</v>
      </c>
    </row>
    <row r="9" spans="1:12" s="131" customFormat="1" x14ac:dyDescent="0.3">
      <c r="B9" s="120"/>
      <c r="C9" s="1"/>
      <c r="D9" s="149" t="s">
        <v>193</v>
      </c>
      <c r="E9" s="132"/>
      <c r="F9" s="60">
        <v>0</v>
      </c>
      <c r="G9" s="60">
        <v>45643.5</v>
      </c>
      <c r="H9" s="60">
        <v>45643.5</v>
      </c>
      <c r="I9" s="60">
        <v>45643.5</v>
      </c>
      <c r="J9" s="83">
        <v>0</v>
      </c>
      <c r="K9" s="60">
        <v>45643.5</v>
      </c>
      <c r="L9" s="60">
        <v>0</v>
      </c>
    </row>
    <row r="10" spans="1:12" x14ac:dyDescent="0.3">
      <c r="B10" s="117">
        <v>45080</v>
      </c>
      <c r="C10" s="87" t="s">
        <v>46</v>
      </c>
      <c r="D10" s="88"/>
      <c r="E10" s="88"/>
      <c r="F10" s="79">
        <v>40000</v>
      </c>
      <c r="G10" s="79">
        <v>0</v>
      </c>
      <c r="H10" s="79">
        <v>40000</v>
      </c>
      <c r="I10" s="79">
        <v>0</v>
      </c>
      <c r="J10" s="79">
        <v>0</v>
      </c>
      <c r="K10" s="79">
        <v>0</v>
      </c>
      <c r="L10" s="79">
        <v>-40000</v>
      </c>
    </row>
    <row r="11" spans="1:12" s="131" customFormat="1" x14ac:dyDescent="0.3">
      <c r="B11" s="120"/>
      <c r="C11" s="1"/>
      <c r="D11" s="132" t="s">
        <v>47</v>
      </c>
      <c r="E11" s="132"/>
      <c r="F11" s="60">
        <v>40000</v>
      </c>
      <c r="G11" s="60">
        <v>0</v>
      </c>
      <c r="H11" s="60">
        <v>40000</v>
      </c>
      <c r="I11" s="60">
        <v>0</v>
      </c>
      <c r="J11" s="83">
        <v>0</v>
      </c>
      <c r="K11" s="60">
        <v>0</v>
      </c>
      <c r="L11" s="60">
        <v>-40000</v>
      </c>
    </row>
    <row r="12" spans="1:12" x14ac:dyDescent="0.3">
      <c r="B12" s="117">
        <v>45100</v>
      </c>
      <c r="C12" s="95" t="s">
        <v>194</v>
      </c>
      <c r="D12" s="88"/>
      <c r="E12" s="88"/>
      <c r="F12" s="79">
        <v>0</v>
      </c>
      <c r="G12" s="79">
        <v>0</v>
      </c>
      <c r="H12" s="79">
        <v>0</v>
      </c>
      <c r="I12" s="79">
        <v>2236.4299999999998</v>
      </c>
      <c r="J12" s="79">
        <v>0</v>
      </c>
      <c r="K12" s="79">
        <v>2236.4299999999998</v>
      </c>
      <c r="L12" s="79">
        <v>2236.4299999999998</v>
      </c>
    </row>
    <row r="13" spans="1:12" x14ac:dyDescent="0.3">
      <c r="B13" s="120"/>
      <c r="C13" s="53"/>
      <c r="D13" s="133" t="s">
        <v>183</v>
      </c>
      <c r="E13" s="133"/>
      <c r="F13" s="83">
        <v>0</v>
      </c>
      <c r="G13" s="83">
        <v>0</v>
      </c>
      <c r="H13" s="83">
        <v>0</v>
      </c>
      <c r="I13" s="83">
        <v>2236.4299999999998</v>
      </c>
      <c r="J13" s="83">
        <v>0</v>
      </c>
      <c r="K13" s="83">
        <v>2236.4299999999998</v>
      </c>
      <c r="L13" s="83">
        <v>2236.4299999999998</v>
      </c>
    </row>
    <row r="14" spans="1:12" x14ac:dyDescent="0.3">
      <c r="B14" s="86">
        <v>45300</v>
      </c>
      <c r="C14" s="95" t="s">
        <v>48</v>
      </c>
      <c r="D14" s="88"/>
      <c r="E14" s="88"/>
      <c r="F14" s="79">
        <v>21423</v>
      </c>
      <c r="G14" s="79">
        <v>0</v>
      </c>
      <c r="H14" s="79">
        <v>21423</v>
      </c>
      <c r="I14" s="79">
        <v>0</v>
      </c>
      <c r="J14" s="79">
        <v>0</v>
      </c>
      <c r="K14" s="79">
        <v>0</v>
      </c>
      <c r="L14" s="79">
        <v>-21423</v>
      </c>
    </row>
    <row r="15" spans="1:12" x14ac:dyDescent="0.3">
      <c r="B15" s="122"/>
      <c r="C15" s="53"/>
      <c r="D15" s="133" t="s">
        <v>49</v>
      </c>
      <c r="E15" s="133"/>
      <c r="F15" s="83">
        <v>21423</v>
      </c>
      <c r="G15" s="83">
        <v>0</v>
      </c>
      <c r="H15" s="83">
        <v>21423</v>
      </c>
      <c r="I15" s="83">
        <v>0</v>
      </c>
      <c r="J15" s="83">
        <v>0</v>
      </c>
      <c r="K15" s="83">
        <v>0</v>
      </c>
      <c r="L15" s="83">
        <v>-21423</v>
      </c>
    </row>
    <row r="16" spans="1:12" x14ac:dyDescent="0.3">
      <c r="B16" s="86">
        <v>46101</v>
      </c>
      <c r="C16" s="95" t="s">
        <v>50</v>
      </c>
      <c r="D16" s="88"/>
      <c r="E16" s="88"/>
      <c r="F16" s="79">
        <v>120000</v>
      </c>
      <c r="G16" s="79">
        <v>0</v>
      </c>
      <c r="H16" s="79">
        <v>120000</v>
      </c>
      <c r="I16" s="79">
        <v>0</v>
      </c>
      <c r="J16" s="79">
        <v>0</v>
      </c>
      <c r="K16" s="79">
        <v>0</v>
      </c>
      <c r="L16" s="79">
        <v>-120000</v>
      </c>
    </row>
    <row r="17" spans="2:12" x14ac:dyDescent="0.3">
      <c r="B17" s="122"/>
      <c r="C17" s="22"/>
      <c r="D17" s="132" t="s">
        <v>47</v>
      </c>
      <c r="E17" s="134"/>
      <c r="F17" s="84">
        <v>40000</v>
      </c>
      <c r="G17" s="84">
        <v>0</v>
      </c>
      <c r="H17" s="84">
        <v>40000</v>
      </c>
      <c r="I17" s="84">
        <v>0</v>
      </c>
      <c r="J17" s="84">
        <v>0</v>
      </c>
      <c r="K17" s="84">
        <v>0</v>
      </c>
      <c r="L17" s="84">
        <v>-40000</v>
      </c>
    </row>
    <row r="18" spans="2:12" x14ac:dyDescent="0.3">
      <c r="B18" s="122"/>
      <c r="C18" s="22"/>
      <c r="D18" s="119" t="s">
        <v>180</v>
      </c>
      <c r="E18" s="136"/>
      <c r="F18" s="83">
        <v>80000</v>
      </c>
      <c r="G18" s="83">
        <v>0</v>
      </c>
      <c r="H18" s="83">
        <v>80000</v>
      </c>
      <c r="I18" s="83">
        <v>0</v>
      </c>
      <c r="J18" s="83">
        <v>0</v>
      </c>
      <c r="K18" s="83">
        <v>0</v>
      </c>
      <c r="L18" s="83">
        <v>-80000</v>
      </c>
    </row>
    <row r="19" spans="2:12" x14ac:dyDescent="0.3">
      <c r="B19" s="86">
        <v>46201</v>
      </c>
      <c r="C19" s="95" t="s">
        <v>51</v>
      </c>
      <c r="D19" s="88"/>
      <c r="E19" s="88"/>
      <c r="F19" s="79">
        <v>680354.6</v>
      </c>
      <c r="G19" s="79">
        <v>0</v>
      </c>
      <c r="H19" s="79">
        <v>680354.6</v>
      </c>
      <c r="I19" s="79">
        <v>0</v>
      </c>
      <c r="J19" s="79">
        <v>0</v>
      </c>
      <c r="K19" s="79">
        <v>0</v>
      </c>
      <c r="L19" s="79">
        <v>-680354.6</v>
      </c>
    </row>
    <row r="20" spans="2:12" x14ac:dyDescent="0.3">
      <c r="B20" s="122"/>
      <c r="C20" s="125"/>
      <c r="D20" s="133" t="s">
        <v>52</v>
      </c>
      <c r="E20" s="133"/>
      <c r="F20" s="83">
        <v>73970</v>
      </c>
      <c r="G20" s="83">
        <v>0</v>
      </c>
      <c r="H20" s="83">
        <v>73970</v>
      </c>
      <c r="I20" s="83">
        <v>0</v>
      </c>
      <c r="J20" s="83">
        <v>0</v>
      </c>
      <c r="K20" s="83">
        <v>0</v>
      </c>
      <c r="L20" s="83">
        <v>-73970</v>
      </c>
    </row>
    <row r="21" spans="2:12" x14ac:dyDescent="0.3">
      <c r="B21" s="122"/>
      <c r="C21" s="125"/>
      <c r="D21" s="119" t="s">
        <v>53</v>
      </c>
      <c r="E21" s="92"/>
      <c r="F21" s="83">
        <v>600259.6</v>
      </c>
      <c r="G21" s="83">
        <v>0</v>
      </c>
      <c r="H21" s="83">
        <v>600259.6</v>
      </c>
      <c r="I21" s="83">
        <v>0</v>
      </c>
      <c r="J21" s="83">
        <v>0</v>
      </c>
      <c r="K21" s="83">
        <v>0</v>
      </c>
      <c r="L21" s="83">
        <v>-600259.6</v>
      </c>
    </row>
    <row r="22" spans="2:12" x14ac:dyDescent="0.3">
      <c r="B22" s="122"/>
      <c r="C22" s="125"/>
      <c r="D22" s="97" t="s">
        <v>42</v>
      </c>
      <c r="E22" s="132"/>
      <c r="F22" s="60">
        <v>6125</v>
      </c>
      <c r="G22" s="60">
        <v>0</v>
      </c>
      <c r="H22" s="83">
        <v>6125</v>
      </c>
      <c r="I22" s="60">
        <v>0</v>
      </c>
      <c r="J22" s="60">
        <v>0</v>
      </c>
      <c r="K22" s="60">
        <v>0</v>
      </c>
      <c r="L22" s="83">
        <v>-6125</v>
      </c>
    </row>
    <row r="23" spans="2:12" x14ac:dyDescent="0.3">
      <c r="B23" s="86">
        <v>46401</v>
      </c>
      <c r="C23" s="95" t="s">
        <v>54</v>
      </c>
      <c r="D23" s="88"/>
      <c r="E23" s="88"/>
      <c r="F23" s="79">
        <v>1500000</v>
      </c>
      <c r="G23" s="79">
        <v>0</v>
      </c>
      <c r="H23" s="79">
        <v>1500000</v>
      </c>
      <c r="I23" s="79">
        <v>1401680.62</v>
      </c>
      <c r="J23" s="79">
        <v>510000.00000000012</v>
      </c>
      <c r="K23" s="79">
        <v>891680.62</v>
      </c>
      <c r="L23" s="79">
        <v>-98319.379999999888</v>
      </c>
    </row>
    <row r="24" spans="2:12" x14ac:dyDescent="0.3">
      <c r="B24" s="122"/>
      <c r="C24" s="123"/>
      <c r="D24" s="137" t="s">
        <v>55</v>
      </c>
      <c r="E24" s="134"/>
      <c r="F24" s="84">
        <v>1500000</v>
      </c>
      <c r="G24" s="84">
        <v>0</v>
      </c>
      <c r="H24" s="84">
        <v>1500000</v>
      </c>
      <c r="I24" s="84">
        <v>1401680.62</v>
      </c>
      <c r="J24" s="84">
        <v>510000.00000000012</v>
      </c>
      <c r="K24" s="84">
        <v>891680.62</v>
      </c>
      <c r="L24" s="84">
        <v>-98319.379999999888</v>
      </c>
    </row>
    <row r="25" spans="2:12" x14ac:dyDescent="0.3">
      <c r="B25" s="122"/>
      <c r="C25" s="22"/>
      <c r="D25" s="124" t="s">
        <v>42</v>
      </c>
      <c r="E25" s="119"/>
      <c r="F25" s="55">
        <v>0</v>
      </c>
      <c r="G25" s="55">
        <v>0</v>
      </c>
      <c r="H25" s="55">
        <v>0</v>
      </c>
      <c r="I25" s="55">
        <v>0</v>
      </c>
      <c r="J25" s="55">
        <v>0</v>
      </c>
      <c r="K25" s="55">
        <v>0</v>
      </c>
      <c r="L25" s="55">
        <v>0</v>
      </c>
    </row>
    <row r="26" spans="2:12" x14ac:dyDescent="0.3">
      <c r="B26" s="86">
        <v>49700</v>
      </c>
      <c r="C26" s="95" t="s">
        <v>172</v>
      </c>
      <c r="D26" s="88"/>
      <c r="E26" s="88"/>
      <c r="F26" s="79">
        <v>0</v>
      </c>
      <c r="G26" s="79">
        <v>0</v>
      </c>
      <c r="H26" s="79">
        <v>0</v>
      </c>
      <c r="I26" s="79">
        <v>0</v>
      </c>
      <c r="J26" s="79">
        <v>0</v>
      </c>
      <c r="K26" s="79">
        <v>0</v>
      </c>
      <c r="L26" s="79">
        <v>0</v>
      </c>
    </row>
    <row r="27" spans="2:12" x14ac:dyDescent="0.3">
      <c r="B27" s="122"/>
      <c r="C27" s="123"/>
      <c r="D27" s="137" t="s">
        <v>173</v>
      </c>
      <c r="E27" s="134"/>
      <c r="F27" s="84">
        <v>0</v>
      </c>
      <c r="G27" s="84">
        <v>0</v>
      </c>
      <c r="H27" s="84">
        <v>0</v>
      </c>
      <c r="I27" s="84">
        <v>0</v>
      </c>
      <c r="J27" s="84">
        <v>0</v>
      </c>
      <c r="K27" s="84">
        <v>0</v>
      </c>
      <c r="L27" s="84">
        <v>0</v>
      </c>
    </row>
    <row r="28" spans="2:12" x14ac:dyDescent="0.3">
      <c r="B28" s="122"/>
      <c r="C28" s="22"/>
      <c r="D28" s="97"/>
      <c r="E28" s="132"/>
      <c r="F28" s="60"/>
    </row>
    <row r="29" spans="2:12" x14ac:dyDescent="0.3">
      <c r="B29" s="122"/>
      <c r="C29" s="22"/>
      <c r="D29" s="97"/>
      <c r="E29" s="132"/>
      <c r="F29" s="60"/>
    </row>
    <row r="30" spans="2:12" x14ac:dyDescent="0.3">
      <c r="B30" s="122"/>
      <c r="C30" s="22"/>
      <c r="D30" s="98"/>
      <c r="F30" s="60"/>
    </row>
    <row r="31" spans="2:12" x14ac:dyDescent="0.3">
      <c r="B31" s="122"/>
      <c r="C31" s="22"/>
      <c r="D31" s="15"/>
      <c r="E31" s="157"/>
      <c r="F31" s="157"/>
    </row>
    <row r="32" spans="2:12" x14ac:dyDescent="0.3">
      <c r="B32" s="122"/>
      <c r="C32" s="22"/>
      <c r="E32" s="156"/>
      <c r="F32" s="156"/>
    </row>
    <row r="33" spans="2:7" x14ac:dyDescent="0.3">
      <c r="B33" s="122"/>
      <c r="C33" s="22"/>
      <c r="E33" s="156"/>
      <c r="F33" s="156"/>
      <c r="G33" s="138"/>
    </row>
    <row r="34" spans="2:7" ht="17.25" customHeight="1" x14ac:dyDescent="0.3">
      <c r="D34" s="45"/>
      <c r="E34" s="156"/>
      <c r="F34" s="156"/>
    </row>
    <row r="35" spans="2:7" x14ac:dyDescent="0.3">
      <c r="E35" s="156"/>
      <c r="F35" s="156"/>
    </row>
    <row r="36" spans="2:7" x14ac:dyDescent="0.3">
      <c r="C36" s="62"/>
    </row>
  </sheetData>
  <mergeCells count="5">
    <mergeCell ref="E32:F32"/>
    <mergeCell ref="E33:F33"/>
    <mergeCell ref="E34:F34"/>
    <mergeCell ref="E35:F35"/>
    <mergeCell ref="E31:F31"/>
  </mergeCells>
  <pageMargins left="0.31496062992125984" right="0.31496062992125984" top="0.74803149606299213" bottom="0.55118110236220474" header="0.31496062992125984" footer="0.31496062992125984"/>
  <pageSetup paperSize="9" scale="76" orientation="landscape" r:id="rId1"/>
  <headerFooter>
    <oddFooter>&amp;CSeguiment pressupostari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4"/>
  <sheetViews>
    <sheetView showGridLines="0" view="pageLayout" zoomScale="130" zoomScaleNormal="100" zoomScalePageLayoutView="130" workbookViewId="0">
      <selection activeCell="B5" sqref="B5"/>
    </sheetView>
  </sheetViews>
  <sheetFormatPr defaultColWidth="11.42578125" defaultRowHeight="16.5" x14ac:dyDescent="0.3"/>
  <cols>
    <col min="1" max="1" width="3.42578125" style="1" customWidth="1"/>
    <col min="2" max="2" width="10.7109375" style="1" customWidth="1"/>
    <col min="3" max="3" width="4.28515625" style="1" customWidth="1"/>
    <col min="4" max="4" width="34.28515625" style="1" customWidth="1"/>
    <col min="5" max="5" width="16.140625" style="1" customWidth="1"/>
    <col min="6" max="6" width="13.85546875" style="1" customWidth="1"/>
    <col min="7" max="8" width="16.7109375" style="1" customWidth="1"/>
    <col min="9" max="9" width="14.85546875" style="1" customWidth="1"/>
    <col min="10" max="10" width="14.42578125" style="1" customWidth="1"/>
    <col min="11" max="11" width="11.42578125" style="1" customWidth="1"/>
    <col min="12" max="12" width="15" style="1" customWidth="1"/>
    <col min="13" max="16384" width="11.42578125" style="1"/>
  </cols>
  <sheetData>
    <row r="1" spans="1:12" ht="21" x14ac:dyDescent="0.4">
      <c r="A1" s="32" t="s">
        <v>28</v>
      </c>
    </row>
    <row r="2" spans="1:12" ht="17.25" thickBot="1" x14ac:dyDescent="0.35">
      <c r="A2" s="66"/>
    </row>
    <row r="3" spans="1:12" s="37" customFormat="1" ht="19.5" thickBot="1" x14ac:dyDescent="0.4">
      <c r="A3" s="33" t="s">
        <v>56</v>
      </c>
      <c r="B3" s="34"/>
      <c r="C3" s="34"/>
      <c r="D3" s="34"/>
      <c r="E3" s="34"/>
      <c r="F3" s="35">
        <f>F7</f>
        <v>30</v>
      </c>
      <c r="G3" s="35">
        <f t="shared" ref="G3:L3" si="0">G7</f>
        <v>0</v>
      </c>
      <c r="H3" s="35">
        <f t="shared" si="0"/>
        <v>30</v>
      </c>
      <c r="I3" s="35">
        <f t="shared" si="0"/>
        <v>0</v>
      </c>
      <c r="J3" s="35">
        <f t="shared" si="0"/>
        <v>0</v>
      </c>
      <c r="K3" s="35">
        <f t="shared" si="0"/>
        <v>0</v>
      </c>
      <c r="L3" s="35">
        <f t="shared" si="0"/>
        <v>-30</v>
      </c>
    </row>
    <row r="4" spans="1:12" ht="17.25" thickBot="1" x14ac:dyDescent="0.35"/>
    <row r="5" spans="1:12" s="13" customFormat="1" ht="66.75" thickBot="1" x14ac:dyDescent="0.3">
      <c r="A5" s="67"/>
      <c r="B5" s="6" t="s">
        <v>30</v>
      </c>
      <c r="C5" s="68"/>
      <c r="D5" s="69" t="s">
        <v>31</v>
      </c>
      <c r="E5" s="70"/>
      <c r="F5" s="43" t="s">
        <v>32</v>
      </c>
      <c r="G5" s="8" t="s">
        <v>4</v>
      </c>
      <c r="H5" s="8" t="s">
        <v>5</v>
      </c>
      <c r="I5" s="9" t="s">
        <v>189</v>
      </c>
      <c r="J5" s="8" t="s">
        <v>6</v>
      </c>
      <c r="K5" s="10" t="s">
        <v>7</v>
      </c>
      <c r="L5" s="11" t="s">
        <v>8</v>
      </c>
    </row>
    <row r="6" spans="1:12" x14ac:dyDescent="0.3">
      <c r="B6" s="14"/>
      <c r="C6" s="15"/>
      <c r="D6" s="71"/>
      <c r="E6" s="71"/>
      <c r="F6" s="72"/>
    </row>
    <row r="7" spans="1:12" ht="17.25" thickBot="1" x14ac:dyDescent="0.35">
      <c r="B7" s="46">
        <v>5</v>
      </c>
      <c r="C7" s="47" t="s">
        <v>12</v>
      </c>
      <c r="D7" s="48"/>
      <c r="E7" s="48"/>
      <c r="F7" s="50">
        <f>F8</f>
        <v>30</v>
      </c>
      <c r="G7" s="50">
        <f t="shared" ref="G7:L7" si="1">G8</f>
        <v>0</v>
      </c>
      <c r="H7" s="50">
        <f t="shared" si="1"/>
        <v>30</v>
      </c>
      <c r="I7" s="50">
        <f t="shared" si="1"/>
        <v>0</v>
      </c>
      <c r="J7" s="50">
        <f t="shared" si="1"/>
        <v>0</v>
      </c>
      <c r="K7" s="50">
        <f t="shared" si="1"/>
        <v>0</v>
      </c>
      <c r="L7" s="50">
        <f t="shared" si="1"/>
        <v>-30</v>
      </c>
    </row>
    <row r="8" spans="1:12" s="73" customFormat="1" ht="17.25" thickTop="1" x14ac:dyDescent="0.3">
      <c r="B8" s="74">
        <v>52000</v>
      </c>
      <c r="C8" s="75" t="s">
        <v>57</v>
      </c>
      <c r="D8" s="76"/>
      <c r="E8" s="76"/>
      <c r="F8" s="77">
        <f>F9</f>
        <v>30</v>
      </c>
      <c r="G8" s="78">
        <f t="shared" ref="G8:L8" si="2">SUM(G9)</f>
        <v>0</v>
      </c>
      <c r="H8" s="78">
        <f t="shared" si="2"/>
        <v>30</v>
      </c>
      <c r="I8" s="78">
        <f t="shared" si="2"/>
        <v>0</v>
      </c>
      <c r="J8" s="78">
        <f t="shared" si="2"/>
        <v>0</v>
      </c>
      <c r="K8" s="78">
        <f t="shared" si="2"/>
        <v>0</v>
      </c>
      <c r="L8" s="78">
        <f t="shared" si="2"/>
        <v>-30</v>
      </c>
    </row>
    <row r="9" spans="1:12" x14ac:dyDescent="0.3">
      <c r="B9" s="80"/>
      <c r="C9" s="81"/>
      <c r="D9" s="82" t="s">
        <v>57</v>
      </c>
      <c r="E9" s="82"/>
      <c r="F9" s="83">
        <v>30</v>
      </c>
      <c r="G9" s="55">
        <v>0</v>
      </c>
      <c r="H9" s="84">
        <f>F9+G9</f>
        <v>30</v>
      </c>
      <c r="I9" s="55">
        <v>0</v>
      </c>
      <c r="J9" s="84">
        <f>I9-K9</f>
        <v>0</v>
      </c>
      <c r="K9" s="55">
        <v>0</v>
      </c>
      <c r="L9" s="84">
        <f>I9-H9</f>
        <v>-30</v>
      </c>
    </row>
    <row r="13" spans="1:12" ht="17.25" thickBot="1" x14ac:dyDescent="0.35"/>
    <row r="14" spans="1:12" s="37" customFormat="1" ht="19.5" thickBot="1" x14ac:dyDescent="0.4">
      <c r="A14" s="33" t="s">
        <v>58</v>
      </c>
      <c r="B14" s="34"/>
      <c r="C14" s="34"/>
      <c r="D14" s="34"/>
      <c r="E14" s="34"/>
      <c r="F14" s="35">
        <f>F18</f>
        <v>0</v>
      </c>
      <c r="G14" s="35">
        <f t="shared" ref="G14:L14" si="3">G18</f>
        <v>493637.11</v>
      </c>
      <c r="H14" s="35">
        <f t="shared" si="3"/>
        <v>493637.11</v>
      </c>
      <c r="I14" s="35">
        <f t="shared" si="3"/>
        <v>0</v>
      </c>
      <c r="J14" s="35">
        <f t="shared" si="3"/>
        <v>0</v>
      </c>
      <c r="K14" s="35">
        <f t="shared" si="3"/>
        <v>0</v>
      </c>
      <c r="L14" s="35">
        <f t="shared" si="3"/>
        <v>-493637.11</v>
      </c>
    </row>
    <row r="15" spans="1:12" ht="17.25" thickBot="1" x14ac:dyDescent="0.35"/>
    <row r="16" spans="1:12" s="13" customFormat="1" ht="66.75" thickBot="1" x14ac:dyDescent="0.3">
      <c r="A16" s="67"/>
      <c r="B16" s="6" t="s">
        <v>30</v>
      </c>
      <c r="C16" s="68"/>
      <c r="D16" s="69" t="s">
        <v>31</v>
      </c>
      <c r="E16" s="70"/>
      <c r="F16" s="43" t="s">
        <v>59</v>
      </c>
      <c r="G16" s="8" t="s">
        <v>4</v>
      </c>
      <c r="H16" s="8" t="s">
        <v>5</v>
      </c>
      <c r="I16" s="9" t="s">
        <v>189</v>
      </c>
      <c r="J16" s="8" t="s">
        <v>6</v>
      </c>
      <c r="K16" s="10" t="s">
        <v>7</v>
      </c>
      <c r="L16" s="11" t="s">
        <v>8</v>
      </c>
    </row>
    <row r="17" spans="2:12" x14ac:dyDescent="0.3">
      <c r="B17" s="14"/>
      <c r="C17" s="15"/>
      <c r="D17" s="71"/>
      <c r="E17" s="71"/>
      <c r="F17" s="72"/>
    </row>
    <row r="18" spans="2:12" ht="17.25" thickBot="1" x14ac:dyDescent="0.35">
      <c r="B18" s="46">
        <v>8</v>
      </c>
      <c r="C18" s="47" t="s">
        <v>60</v>
      </c>
      <c r="D18" s="48"/>
      <c r="E18" s="48"/>
      <c r="F18" s="50">
        <f>F19+F21</f>
        <v>0</v>
      </c>
      <c r="G18" s="50">
        <f>G19+G21</f>
        <v>493637.11</v>
      </c>
      <c r="H18" s="50">
        <f t="shared" ref="H18:L18" si="4">H19+H21</f>
        <v>493637.11</v>
      </c>
      <c r="I18" s="50">
        <f t="shared" si="4"/>
        <v>0</v>
      </c>
      <c r="J18" s="50">
        <f t="shared" si="4"/>
        <v>0</v>
      </c>
      <c r="K18" s="50">
        <f t="shared" si="4"/>
        <v>0</v>
      </c>
      <c r="L18" s="50">
        <f t="shared" si="4"/>
        <v>-493637.11</v>
      </c>
    </row>
    <row r="19" spans="2:12" s="73" customFormat="1" ht="17.25" thickTop="1" x14ac:dyDescent="0.3">
      <c r="B19" s="74">
        <v>87010</v>
      </c>
      <c r="C19" s="75" t="s">
        <v>61</v>
      </c>
      <c r="D19" s="76"/>
      <c r="E19" s="76"/>
      <c r="F19" s="77">
        <f>F20</f>
        <v>0</v>
      </c>
      <c r="G19" s="78">
        <f t="shared" ref="G19:L21" si="5">SUM(G20)</f>
        <v>491234.16</v>
      </c>
      <c r="H19" s="78">
        <f t="shared" si="5"/>
        <v>491234.16</v>
      </c>
      <c r="I19" s="78">
        <f t="shared" si="5"/>
        <v>0</v>
      </c>
      <c r="J19" s="78">
        <f t="shared" si="5"/>
        <v>0</v>
      </c>
      <c r="K19" s="78">
        <f t="shared" si="5"/>
        <v>0</v>
      </c>
      <c r="L19" s="78">
        <f t="shared" si="5"/>
        <v>-491234.16</v>
      </c>
    </row>
    <row r="20" spans="2:12" x14ac:dyDescent="0.3">
      <c r="B20" s="80"/>
      <c r="C20" s="85"/>
      <c r="D20" s="71" t="s">
        <v>61</v>
      </c>
      <c r="E20" s="71"/>
      <c r="F20" s="60">
        <v>0</v>
      </c>
      <c r="G20" s="84">
        <v>491234.16</v>
      </c>
      <c r="H20" s="84">
        <f>F20+G20</f>
        <v>491234.16</v>
      </c>
      <c r="I20" s="55">
        <v>0</v>
      </c>
      <c r="J20" s="84">
        <f>I20-K20</f>
        <v>0</v>
      </c>
      <c r="K20" s="55">
        <v>0</v>
      </c>
      <c r="L20" s="84">
        <f>I20-H20</f>
        <v>-491234.16</v>
      </c>
    </row>
    <row r="21" spans="2:12" x14ac:dyDescent="0.3">
      <c r="B21" s="86">
        <v>87000</v>
      </c>
      <c r="C21" s="87" t="s">
        <v>170</v>
      </c>
      <c r="D21" s="88"/>
      <c r="E21" s="88"/>
      <c r="F21" s="89">
        <f>F22</f>
        <v>0</v>
      </c>
      <c r="G21" s="78">
        <f t="shared" si="5"/>
        <v>2402.9499999999998</v>
      </c>
      <c r="H21" s="78">
        <f t="shared" si="5"/>
        <v>2402.9499999999998</v>
      </c>
      <c r="I21" s="78">
        <f t="shared" si="5"/>
        <v>0</v>
      </c>
      <c r="J21" s="78">
        <f t="shared" si="5"/>
        <v>0</v>
      </c>
      <c r="K21" s="78">
        <f t="shared" si="5"/>
        <v>0</v>
      </c>
      <c r="L21" s="78">
        <f t="shared" si="5"/>
        <v>-2402.9499999999998</v>
      </c>
    </row>
    <row r="22" spans="2:12" x14ac:dyDescent="0.3">
      <c r="B22" s="80"/>
      <c r="C22" s="81"/>
      <c r="D22" s="82" t="s">
        <v>170</v>
      </c>
      <c r="E22" s="82"/>
      <c r="F22" s="83">
        <v>0</v>
      </c>
      <c r="G22" s="84">
        <v>2402.9499999999998</v>
      </c>
      <c r="H22" s="84">
        <f>F22+G22</f>
        <v>2402.9499999999998</v>
      </c>
      <c r="I22" s="55">
        <v>0</v>
      </c>
      <c r="J22" s="84">
        <f>I22-K22</f>
        <v>0</v>
      </c>
      <c r="K22" s="55">
        <v>0</v>
      </c>
      <c r="L22" s="84">
        <f>I22-H22</f>
        <v>-2402.9499999999998</v>
      </c>
    </row>
    <row r="32" spans="2:12" x14ac:dyDescent="0.3">
      <c r="D32" s="141"/>
    </row>
    <row r="34" spans="3:3" x14ac:dyDescent="0.3">
      <c r="C34" s="62"/>
    </row>
  </sheetData>
  <pageMargins left="0.31496062992125984" right="0.31496062992125984" top="0.74803149606299213" bottom="0.55118110236220474" header="0.31496062992125984" footer="0.31496062992125984"/>
  <pageSetup paperSize="9" scale="82" orientation="landscape" r:id="rId1"/>
  <headerFooter>
    <oddFooter>&amp;CSeguiment pressupostari 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4"/>
  <sheetViews>
    <sheetView showGridLines="0" view="pageLayout" zoomScale="130" zoomScaleNormal="100" zoomScalePageLayoutView="130" workbookViewId="0">
      <selection activeCell="A3" sqref="A3"/>
    </sheetView>
  </sheetViews>
  <sheetFormatPr defaultColWidth="11.42578125" defaultRowHeight="16.5" x14ac:dyDescent="0.3"/>
  <cols>
    <col min="1" max="1" width="15.7109375" style="1" customWidth="1"/>
    <col min="2" max="2" width="10.7109375" style="1" customWidth="1"/>
    <col min="3" max="3" width="35.140625" style="1" customWidth="1"/>
    <col min="4" max="4" width="2.28515625" style="1" customWidth="1"/>
    <col min="5" max="5" width="2.42578125" style="1" customWidth="1"/>
    <col min="6" max="6" width="16.42578125" style="1" bestFit="1" customWidth="1"/>
    <col min="7" max="7" width="14.42578125" style="1" customWidth="1"/>
    <col min="8" max="8" width="16" style="1" customWidth="1"/>
    <col min="9" max="9" width="16.7109375" style="1" customWidth="1"/>
    <col min="10" max="10" width="11.85546875" style="1" customWidth="1"/>
    <col min="11" max="11" width="16.7109375" style="1" customWidth="1"/>
    <col min="12" max="12" width="16.42578125" style="1" bestFit="1" customWidth="1"/>
    <col min="13" max="16384" width="11.42578125" style="1"/>
  </cols>
  <sheetData>
    <row r="1" spans="1:12" ht="21" x14ac:dyDescent="0.4">
      <c r="A1" s="32" t="s">
        <v>28</v>
      </c>
    </row>
    <row r="2" spans="1:12" ht="17.25" thickBot="1" x14ac:dyDescent="0.35"/>
    <row r="3" spans="1:12" s="58" customFormat="1" ht="19.5" thickBot="1" x14ac:dyDescent="0.4">
      <c r="A3" s="33" t="s">
        <v>62</v>
      </c>
      <c r="B3" s="57"/>
      <c r="C3" s="57"/>
      <c r="D3" s="57"/>
      <c r="E3" s="57"/>
      <c r="F3" s="35">
        <f t="shared" ref="F3:L3" si="0">F7</f>
        <v>2161609.98</v>
      </c>
      <c r="G3" s="35">
        <f t="shared" si="0"/>
        <v>346357.67</v>
      </c>
      <c r="H3" s="35">
        <f t="shared" si="0"/>
        <v>2507967.6499999994</v>
      </c>
      <c r="I3" s="35">
        <f t="shared" si="0"/>
        <v>1456470.22</v>
      </c>
      <c r="J3" s="35">
        <f t="shared" si="0"/>
        <v>0</v>
      </c>
      <c r="K3" s="35">
        <f t="shared" si="0"/>
        <v>1456470.22</v>
      </c>
      <c r="L3" s="35">
        <f t="shared" si="0"/>
        <v>1051497.4299999997</v>
      </c>
    </row>
    <row r="4" spans="1:12" ht="17.25" thickBot="1" x14ac:dyDescent="0.35"/>
    <row r="5" spans="1:12" s="44" customFormat="1" ht="50.25" thickBot="1" x14ac:dyDescent="0.3">
      <c r="A5" s="38" t="s">
        <v>63</v>
      </c>
      <c r="B5" s="39" t="s">
        <v>64</v>
      </c>
      <c r="C5" s="40" t="s">
        <v>2</v>
      </c>
      <c r="D5" s="41"/>
      <c r="E5" s="42"/>
      <c r="F5" s="43" t="s">
        <v>32</v>
      </c>
      <c r="G5" s="8" t="s">
        <v>4</v>
      </c>
      <c r="H5" s="8" t="s">
        <v>5</v>
      </c>
      <c r="I5" s="9" t="s">
        <v>186</v>
      </c>
      <c r="J5" s="8" t="s">
        <v>16</v>
      </c>
      <c r="K5" s="10" t="s">
        <v>65</v>
      </c>
      <c r="L5" s="11" t="s">
        <v>8</v>
      </c>
    </row>
    <row r="7" spans="1:12" ht="17.25" thickBot="1" x14ac:dyDescent="0.35">
      <c r="A7" s="45" t="s">
        <v>66</v>
      </c>
      <c r="B7" s="46">
        <v>1</v>
      </c>
      <c r="C7" s="47" t="s">
        <v>20</v>
      </c>
      <c r="D7" s="48"/>
      <c r="E7" s="49"/>
      <c r="F7" s="50">
        <f>SUM(F8:F16)</f>
        <v>2161609.98</v>
      </c>
      <c r="G7" s="50">
        <f t="shared" ref="G7:H7" si="1">SUM(G8:G16)</f>
        <v>346357.67</v>
      </c>
      <c r="H7" s="50">
        <f t="shared" si="1"/>
        <v>2507967.6499999994</v>
      </c>
      <c r="I7" s="50">
        <f>SUM(I8:I16)</f>
        <v>1456470.22</v>
      </c>
      <c r="J7" s="50">
        <f t="shared" ref="J7:L7" si="2">SUM(J8:J16)</f>
        <v>0</v>
      </c>
      <c r="K7" s="50">
        <f t="shared" si="2"/>
        <v>1456470.22</v>
      </c>
      <c r="L7" s="50">
        <f t="shared" si="2"/>
        <v>1051497.4299999997</v>
      </c>
    </row>
    <row r="8" spans="1:12" ht="17.25" thickTop="1" x14ac:dyDescent="0.3">
      <c r="A8" s="51" t="s">
        <v>67</v>
      </c>
      <c r="B8" s="61" t="s">
        <v>68</v>
      </c>
      <c r="C8" s="56" t="s">
        <v>69</v>
      </c>
      <c r="D8" s="56"/>
      <c r="E8" s="56"/>
      <c r="F8" s="55">
        <v>68686.38</v>
      </c>
      <c r="G8" s="55">
        <v>0</v>
      </c>
      <c r="H8" s="55">
        <f>F8+G8</f>
        <v>68686.38</v>
      </c>
      <c r="I8" s="55">
        <v>35029.269999999997</v>
      </c>
      <c r="J8" s="55">
        <f>I8-K8</f>
        <v>0</v>
      </c>
      <c r="K8" s="55">
        <v>35029.269999999997</v>
      </c>
      <c r="L8" s="55">
        <f>H8-I8</f>
        <v>33657.110000000008</v>
      </c>
    </row>
    <row r="9" spans="1:12" x14ac:dyDescent="0.3">
      <c r="A9" s="51" t="s">
        <v>70</v>
      </c>
      <c r="B9" s="52" t="s">
        <v>71</v>
      </c>
      <c r="C9" s="53" t="s">
        <v>72</v>
      </c>
      <c r="D9" s="53"/>
      <c r="E9" s="53"/>
      <c r="F9" s="55">
        <v>1082540.8999999999</v>
      </c>
      <c r="G9" s="55">
        <f>199118.62+4867+42365.07</f>
        <v>246350.69</v>
      </c>
      <c r="H9" s="55">
        <f t="shared" ref="H9:H15" si="3">F9+G9</f>
        <v>1328891.5899999999</v>
      </c>
      <c r="I9" s="55">
        <v>969098.15</v>
      </c>
      <c r="J9" s="55">
        <f t="shared" ref="J9:J15" si="4">I9-K9</f>
        <v>0</v>
      </c>
      <c r="K9" s="55">
        <v>969098.15</v>
      </c>
      <c r="L9" s="55">
        <f t="shared" ref="L9:L15" si="5">H9-I9</f>
        <v>359793.43999999983</v>
      </c>
    </row>
    <row r="10" spans="1:12" x14ac:dyDescent="0.3">
      <c r="A10" s="51" t="s">
        <v>73</v>
      </c>
      <c r="B10" s="52" t="s">
        <v>74</v>
      </c>
      <c r="C10" s="53" t="s">
        <v>75</v>
      </c>
      <c r="D10" s="53"/>
      <c r="E10" s="53"/>
      <c r="F10" s="55">
        <v>428669.5</v>
      </c>
      <c r="G10" s="55">
        <v>100006.98</v>
      </c>
      <c r="H10" s="55">
        <f t="shared" si="3"/>
        <v>528676.48</v>
      </c>
      <c r="I10" s="55">
        <v>68117.89</v>
      </c>
      <c r="J10" s="55">
        <f t="shared" si="4"/>
        <v>0</v>
      </c>
      <c r="K10" s="55">
        <v>68117.89</v>
      </c>
      <c r="L10" s="55">
        <f t="shared" si="5"/>
        <v>460558.58999999997</v>
      </c>
    </row>
    <row r="11" spans="1:12" x14ac:dyDescent="0.3">
      <c r="B11" s="52" t="s">
        <v>76</v>
      </c>
      <c r="C11" s="53" t="s">
        <v>77</v>
      </c>
      <c r="D11" s="53"/>
      <c r="E11" s="53"/>
      <c r="F11" s="55">
        <v>0</v>
      </c>
      <c r="G11" s="55">
        <v>0</v>
      </c>
      <c r="H11" s="55">
        <f t="shared" si="3"/>
        <v>0</v>
      </c>
      <c r="I11" s="55">
        <v>2789.71</v>
      </c>
      <c r="J11" s="55">
        <f t="shared" si="4"/>
        <v>0</v>
      </c>
      <c r="K11" s="55">
        <v>2789.71</v>
      </c>
      <c r="L11" s="55">
        <f t="shared" si="5"/>
        <v>-2789.71</v>
      </c>
    </row>
    <row r="12" spans="1:12" x14ac:dyDescent="0.3">
      <c r="B12" s="52" t="s">
        <v>78</v>
      </c>
      <c r="C12" s="53" t="s">
        <v>79</v>
      </c>
      <c r="D12" s="53"/>
      <c r="E12" s="53"/>
      <c r="F12" s="55">
        <v>7000</v>
      </c>
      <c r="G12" s="55">
        <v>0</v>
      </c>
      <c r="H12" s="55">
        <f t="shared" si="3"/>
        <v>7000</v>
      </c>
      <c r="I12" s="55">
        <v>5965</v>
      </c>
      <c r="J12" s="55">
        <f t="shared" si="4"/>
        <v>0</v>
      </c>
      <c r="K12" s="55">
        <v>5965</v>
      </c>
      <c r="L12" s="55">
        <f t="shared" si="5"/>
        <v>1035</v>
      </c>
    </row>
    <row r="13" spans="1:12" x14ac:dyDescent="0.3">
      <c r="B13" s="52" t="s">
        <v>80</v>
      </c>
      <c r="C13" s="53" t="s">
        <v>81</v>
      </c>
      <c r="D13" s="53"/>
      <c r="E13" s="53"/>
      <c r="F13" s="55">
        <v>510017.8</v>
      </c>
      <c r="G13" s="55">
        <v>0</v>
      </c>
      <c r="H13" s="55">
        <f t="shared" si="3"/>
        <v>510017.8</v>
      </c>
      <c r="I13" s="55">
        <v>339254.71</v>
      </c>
      <c r="J13" s="55">
        <f t="shared" si="4"/>
        <v>0</v>
      </c>
      <c r="K13" s="55">
        <v>339254.71</v>
      </c>
      <c r="L13" s="55">
        <f t="shared" si="5"/>
        <v>170763.08999999997</v>
      </c>
    </row>
    <row r="14" spans="1:12" x14ac:dyDescent="0.3">
      <c r="B14" s="52" t="s">
        <v>82</v>
      </c>
      <c r="C14" s="53" t="s">
        <v>83</v>
      </c>
      <c r="D14" s="53"/>
      <c r="E14" s="53"/>
      <c r="F14" s="55">
        <v>11500</v>
      </c>
      <c r="G14" s="55">
        <v>0</v>
      </c>
      <c r="H14" s="55">
        <f t="shared" si="3"/>
        <v>11500</v>
      </c>
      <c r="I14" s="55">
        <v>0</v>
      </c>
      <c r="J14" s="55">
        <f t="shared" si="4"/>
        <v>0</v>
      </c>
      <c r="K14" s="55">
        <v>0</v>
      </c>
      <c r="L14" s="55">
        <f t="shared" si="5"/>
        <v>11500</v>
      </c>
    </row>
    <row r="15" spans="1:12" x14ac:dyDescent="0.3">
      <c r="B15" s="52" t="s">
        <v>84</v>
      </c>
      <c r="C15" s="53" t="s">
        <v>85</v>
      </c>
      <c r="D15" s="53"/>
      <c r="E15" s="53"/>
      <c r="F15" s="54">
        <v>53195.4</v>
      </c>
      <c r="G15" s="55">
        <v>0</v>
      </c>
      <c r="H15" s="55">
        <f t="shared" si="3"/>
        <v>53195.4</v>
      </c>
      <c r="I15" s="54">
        <v>36215.49</v>
      </c>
      <c r="J15" s="55">
        <f t="shared" si="4"/>
        <v>0</v>
      </c>
      <c r="K15" s="54">
        <v>36215.49</v>
      </c>
      <c r="L15" s="55">
        <f t="shared" si="5"/>
        <v>16979.910000000003</v>
      </c>
    </row>
    <row r="17" spans="2:6" x14ac:dyDescent="0.3">
      <c r="B17" s="63"/>
    </row>
    <row r="18" spans="2:6" ht="22.5" x14ac:dyDescent="0.4">
      <c r="B18" s="64"/>
      <c r="F18" s="130"/>
    </row>
    <row r="19" spans="2:6" ht="22.5" x14ac:dyDescent="0.4">
      <c r="F19" s="130"/>
    </row>
    <row r="20" spans="2:6" ht="22.5" x14ac:dyDescent="0.4">
      <c r="F20" s="130"/>
    </row>
    <row r="21" spans="2:6" ht="22.5" x14ac:dyDescent="0.4">
      <c r="F21" s="130"/>
    </row>
    <row r="22" spans="2:6" ht="22.5" x14ac:dyDescent="0.4">
      <c r="F22" s="130"/>
    </row>
    <row r="23" spans="2:6" ht="22.5" x14ac:dyDescent="0.4">
      <c r="F23" s="130"/>
    </row>
    <row r="24" spans="2:6" ht="22.5" x14ac:dyDescent="0.4">
      <c r="D24" s="30"/>
      <c r="F24" s="130"/>
    </row>
    <row r="25" spans="2:6" ht="22.5" x14ac:dyDescent="0.4">
      <c r="F25" s="130"/>
    </row>
    <row r="26" spans="2:6" ht="22.5" x14ac:dyDescent="0.4">
      <c r="F26" s="130"/>
    </row>
    <row r="32" spans="2:6" x14ac:dyDescent="0.3">
      <c r="D32" s="141"/>
    </row>
    <row r="34" spans="3:3" x14ac:dyDescent="0.3">
      <c r="C34" s="62"/>
    </row>
  </sheetData>
  <pageMargins left="0.31496062992125984" right="0.31496062992125984" top="0.74803149606299213" bottom="0.55118110236220474" header="0.31496062992125984" footer="0.31496062992125984"/>
  <pageSetup paperSize="9" scale="79" orientation="landscape" r:id="rId1"/>
  <headerFooter>
    <oddFooter>&amp;CSeguiment pressupostari 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6"/>
  <sheetViews>
    <sheetView showGridLines="0" view="pageLayout" zoomScaleNormal="100" workbookViewId="0">
      <selection activeCell="A5" sqref="A5"/>
    </sheetView>
  </sheetViews>
  <sheetFormatPr defaultColWidth="11.42578125" defaultRowHeight="16.5" x14ac:dyDescent="0.3"/>
  <cols>
    <col min="1" max="1" width="13" style="1" customWidth="1"/>
    <col min="2" max="2" width="11.42578125" style="1" customWidth="1"/>
    <col min="3" max="3" width="33.28515625" style="1" customWidth="1"/>
    <col min="4" max="4" width="15.42578125" style="1" customWidth="1"/>
    <col min="5" max="5" width="13.28515625" style="1" customWidth="1"/>
    <col min="6" max="8" width="14.28515625" style="1" bestFit="1" customWidth="1"/>
    <col min="9" max="9" width="14.5703125" style="1" customWidth="1"/>
    <col min="10" max="10" width="13.28515625" style="1" customWidth="1"/>
    <col min="11" max="12" width="14.28515625" style="1" bestFit="1" customWidth="1"/>
    <col min="13" max="16384" width="11.42578125" style="1"/>
  </cols>
  <sheetData>
    <row r="1" spans="1:12" ht="21" x14ac:dyDescent="0.4">
      <c r="A1" s="32" t="s">
        <v>28</v>
      </c>
    </row>
    <row r="2" spans="1:12" ht="17.25" thickBot="1" x14ac:dyDescent="0.35"/>
    <row r="3" spans="1:12" s="58" customFormat="1" ht="19.5" thickBot="1" x14ac:dyDescent="0.4">
      <c r="A3" s="33" t="s">
        <v>86</v>
      </c>
      <c r="B3" s="57"/>
      <c r="C3" s="57"/>
      <c r="D3" s="57"/>
      <c r="E3" s="57"/>
      <c r="F3" s="35">
        <f t="shared" ref="F3:L3" si="0">F7</f>
        <v>632753.88</v>
      </c>
      <c r="G3" s="35">
        <f t="shared" si="0"/>
        <v>276844.80000000005</v>
      </c>
      <c r="H3" s="35">
        <f t="shared" si="0"/>
        <v>909598.68</v>
      </c>
      <c r="I3" s="35">
        <f t="shared" si="0"/>
        <v>225128.41999999998</v>
      </c>
      <c r="J3" s="35">
        <f t="shared" si="0"/>
        <v>17928.589999999989</v>
      </c>
      <c r="K3" s="35">
        <f t="shared" si="0"/>
        <v>207199.83</v>
      </c>
      <c r="L3" s="35">
        <f t="shared" si="0"/>
        <v>684470.25999999989</v>
      </c>
    </row>
    <row r="4" spans="1:12" ht="17.25" thickBot="1" x14ac:dyDescent="0.35"/>
    <row r="5" spans="1:12" s="44" customFormat="1" ht="48.75" customHeight="1" thickBot="1" x14ac:dyDescent="0.3">
      <c r="A5" s="38" t="s">
        <v>63</v>
      </c>
      <c r="B5" s="39" t="s">
        <v>64</v>
      </c>
      <c r="C5" s="40"/>
      <c r="D5" s="41" t="s">
        <v>31</v>
      </c>
      <c r="E5" s="42"/>
      <c r="F5" s="43" t="s">
        <v>32</v>
      </c>
      <c r="G5" s="8" t="s">
        <v>4</v>
      </c>
      <c r="H5" s="8" t="s">
        <v>5</v>
      </c>
      <c r="I5" s="9" t="s">
        <v>186</v>
      </c>
      <c r="J5" s="8" t="s">
        <v>16</v>
      </c>
      <c r="K5" s="10" t="s">
        <v>65</v>
      </c>
      <c r="L5" s="11" t="s">
        <v>8</v>
      </c>
    </row>
    <row r="7" spans="1:12" ht="17.25" thickBot="1" x14ac:dyDescent="0.35">
      <c r="A7" s="45" t="s">
        <v>66</v>
      </c>
      <c r="B7" s="46">
        <v>2</v>
      </c>
      <c r="C7" s="59" t="s">
        <v>87</v>
      </c>
      <c r="D7" s="48"/>
      <c r="E7" s="49"/>
      <c r="F7" s="50">
        <f t="shared" ref="F7:L7" si="1">SUM(F8:F31)</f>
        <v>632753.88</v>
      </c>
      <c r="G7" s="50">
        <f>SUM(G8:G31)</f>
        <v>276844.80000000005</v>
      </c>
      <c r="H7" s="50">
        <f t="shared" si="1"/>
        <v>909598.68</v>
      </c>
      <c r="I7" s="50">
        <f t="shared" si="1"/>
        <v>225128.41999999998</v>
      </c>
      <c r="J7" s="50">
        <f t="shared" si="1"/>
        <v>17928.589999999989</v>
      </c>
      <c r="K7" s="50">
        <f t="shared" si="1"/>
        <v>207199.83</v>
      </c>
      <c r="L7" s="50">
        <f t="shared" si="1"/>
        <v>684470.25999999989</v>
      </c>
    </row>
    <row r="8" spans="1:12" ht="17.25" thickTop="1" x14ac:dyDescent="0.3">
      <c r="A8" s="51" t="s">
        <v>67</v>
      </c>
      <c r="B8" s="52" t="s">
        <v>88</v>
      </c>
      <c r="C8" s="53" t="s">
        <v>89</v>
      </c>
      <c r="D8" s="53"/>
      <c r="E8" s="53"/>
      <c r="F8" s="55">
        <v>50166.879999999997</v>
      </c>
      <c r="G8" s="55">
        <v>0</v>
      </c>
      <c r="H8" s="55">
        <f>F8+G8</f>
        <v>50166.879999999997</v>
      </c>
      <c r="I8" s="55">
        <v>0</v>
      </c>
      <c r="J8" s="55">
        <f>I8-K8</f>
        <v>0</v>
      </c>
      <c r="K8" s="55">
        <v>0</v>
      </c>
      <c r="L8" s="55">
        <f>H8-I8</f>
        <v>50166.879999999997</v>
      </c>
    </row>
    <row r="9" spans="1:12" x14ac:dyDescent="0.3">
      <c r="A9" s="51" t="s">
        <v>70</v>
      </c>
      <c r="B9" s="52" t="s">
        <v>90</v>
      </c>
      <c r="C9" s="53" t="s">
        <v>91</v>
      </c>
      <c r="D9" s="53"/>
      <c r="E9" s="53"/>
      <c r="F9" s="55">
        <v>1100</v>
      </c>
      <c r="G9" s="55">
        <v>0</v>
      </c>
      <c r="H9" s="55">
        <f t="shared" ref="H9:H31" si="2">F9+G9</f>
        <v>1100</v>
      </c>
      <c r="I9" s="55">
        <v>411.94</v>
      </c>
      <c r="J9" s="55">
        <f t="shared" ref="J9" si="3">I9-K9</f>
        <v>0</v>
      </c>
      <c r="K9" s="55">
        <v>411.94</v>
      </c>
      <c r="L9" s="55">
        <f t="shared" ref="L9" si="4">H9-I9</f>
        <v>688.06</v>
      </c>
    </row>
    <row r="10" spans="1:12" x14ac:dyDescent="0.3">
      <c r="A10" s="51" t="s">
        <v>73</v>
      </c>
      <c r="B10" s="52" t="s">
        <v>155</v>
      </c>
      <c r="C10" s="53" t="s">
        <v>156</v>
      </c>
      <c r="D10" s="53"/>
      <c r="F10" s="55">
        <v>0</v>
      </c>
      <c r="G10" s="55">
        <v>0</v>
      </c>
      <c r="H10" s="55">
        <f t="shared" si="2"/>
        <v>0</v>
      </c>
      <c r="I10" s="55">
        <v>0</v>
      </c>
      <c r="J10" s="55">
        <f t="shared" ref="J10" si="5">I10-K10</f>
        <v>0</v>
      </c>
      <c r="K10" s="55">
        <v>0</v>
      </c>
      <c r="L10" s="55">
        <f t="shared" ref="L10" si="6">H10-I10</f>
        <v>0</v>
      </c>
    </row>
    <row r="11" spans="1:12" x14ac:dyDescent="0.3">
      <c r="A11" s="51"/>
      <c r="B11" s="52" t="s">
        <v>92</v>
      </c>
      <c r="C11" s="53" t="s">
        <v>93</v>
      </c>
      <c r="D11" s="53"/>
      <c r="E11" s="53"/>
      <c r="F11" s="55">
        <v>1100</v>
      </c>
      <c r="G11" s="55">
        <v>424.95</v>
      </c>
      <c r="H11" s="55">
        <f t="shared" si="2"/>
        <v>1524.95</v>
      </c>
      <c r="I11" s="55">
        <v>1596.62</v>
      </c>
      <c r="J11" s="55">
        <f t="shared" ref="J11:J31" si="7">I11-K11</f>
        <v>1171.6699999999998</v>
      </c>
      <c r="K11" s="55">
        <v>424.95</v>
      </c>
      <c r="L11" s="55">
        <f t="shared" ref="L11:L31" si="8">H11-I11</f>
        <v>-71.669999999999845</v>
      </c>
    </row>
    <row r="12" spans="1:12" x14ac:dyDescent="0.3">
      <c r="B12" s="52" t="s">
        <v>94</v>
      </c>
      <c r="C12" s="53" t="s">
        <v>95</v>
      </c>
      <c r="D12" s="53"/>
      <c r="E12" s="53"/>
      <c r="F12" s="55">
        <v>5000</v>
      </c>
      <c r="G12" s="55">
        <v>0</v>
      </c>
      <c r="H12" s="55">
        <f t="shared" si="2"/>
        <v>5000</v>
      </c>
      <c r="I12" s="55">
        <v>0</v>
      </c>
      <c r="J12" s="55">
        <f t="shared" si="7"/>
        <v>0</v>
      </c>
      <c r="K12" s="55">
        <v>0</v>
      </c>
      <c r="L12" s="55">
        <f t="shared" si="8"/>
        <v>5000</v>
      </c>
    </row>
    <row r="13" spans="1:12" x14ac:dyDescent="0.3">
      <c r="B13" s="52" t="s">
        <v>96</v>
      </c>
      <c r="C13" s="53" t="s">
        <v>97</v>
      </c>
      <c r="D13" s="53"/>
      <c r="E13" s="53"/>
      <c r="F13" s="55">
        <v>7350</v>
      </c>
      <c r="G13" s="55">
        <v>0</v>
      </c>
      <c r="H13" s="55">
        <f t="shared" si="2"/>
        <v>7350</v>
      </c>
      <c r="I13" s="55">
        <v>2987.9</v>
      </c>
      <c r="J13" s="55">
        <f t="shared" si="7"/>
        <v>271.41000000000031</v>
      </c>
      <c r="K13" s="55">
        <v>2716.49</v>
      </c>
      <c r="L13" s="55">
        <f t="shared" si="8"/>
        <v>4362.1000000000004</v>
      </c>
    </row>
    <row r="14" spans="1:12" x14ac:dyDescent="0.3">
      <c r="B14" s="52" t="s">
        <v>98</v>
      </c>
      <c r="C14" s="53" t="s">
        <v>99</v>
      </c>
      <c r="D14" s="53"/>
      <c r="E14" s="53"/>
      <c r="F14" s="55">
        <v>2350</v>
      </c>
      <c r="G14" s="55">
        <v>0</v>
      </c>
      <c r="H14" s="55">
        <f t="shared" si="2"/>
        <v>2350</v>
      </c>
      <c r="I14" s="55">
        <v>908.85</v>
      </c>
      <c r="J14" s="55">
        <f t="shared" ref="J14:J25" si="9">I14-K14</f>
        <v>56.800000000000068</v>
      </c>
      <c r="K14" s="55">
        <v>852.05</v>
      </c>
      <c r="L14" s="55">
        <f t="shared" si="8"/>
        <v>1441.15</v>
      </c>
    </row>
    <row r="15" spans="1:12" x14ac:dyDescent="0.3">
      <c r="B15" s="52" t="s">
        <v>100</v>
      </c>
      <c r="C15" s="53" t="s">
        <v>101</v>
      </c>
      <c r="D15" s="53"/>
      <c r="E15" s="53"/>
      <c r="F15" s="55">
        <v>750</v>
      </c>
      <c r="G15" s="55">
        <v>0</v>
      </c>
      <c r="H15" s="55">
        <f t="shared" si="2"/>
        <v>750</v>
      </c>
      <c r="I15" s="55">
        <v>1500.4</v>
      </c>
      <c r="J15" s="55">
        <f t="shared" si="9"/>
        <v>745.67000000000007</v>
      </c>
      <c r="K15" s="55">
        <v>754.73</v>
      </c>
      <c r="L15" s="55">
        <f t="shared" si="8"/>
        <v>-750.40000000000009</v>
      </c>
    </row>
    <row r="16" spans="1:12" x14ac:dyDescent="0.3">
      <c r="B16" s="52" t="s">
        <v>181</v>
      </c>
      <c r="C16" s="53" t="s">
        <v>182</v>
      </c>
      <c r="D16" s="53"/>
      <c r="E16" s="53"/>
      <c r="F16" s="55">
        <v>0</v>
      </c>
      <c r="G16" s="55">
        <v>0</v>
      </c>
      <c r="H16" s="55">
        <f t="shared" si="2"/>
        <v>0</v>
      </c>
      <c r="I16" s="55">
        <v>21789.42</v>
      </c>
      <c r="J16" s="55">
        <f t="shared" si="9"/>
        <v>967.57999999999811</v>
      </c>
      <c r="K16" s="55">
        <v>20821.84</v>
      </c>
      <c r="L16" s="55">
        <f>H16-I16</f>
        <v>-21789.42</v>
      </c>
    </row>
    <row r="17" spans="2:12" x14ac:dyDescent="0.3">
      <c r="B17" s="52" t="s">
        <v>102</v>
      </c>
      <c r="C17" s="53" t="s">
        <v>103</v>
      </c>
      <c r="D17" s="53"/>
      <c r="E17" s="53"/>
      <c r="F17" s="55">
        <v>4500</v>
      </c>
      <c r="G17" s="55">
        <v>0</v>
      </c>
      <c r="H17" s="55">
        <f t="shared" si="2"/>
        <v>4500</v>
      </c>
      <c r="I17" s="55">
        <v>2358.77</v>
      </c>
      <c r="J17" s="55">
        <f t="shared" si="9"/>
        <v>282.86000000000013</v>
      </c>
      <c r="K17" s="55">
        <v>2075.91</v>
      </c>
      <c r="L17" s="55">
        <f t="shared" si="8"/>
        <v>2141.23</v>
      </c>
    </row>
    <row r="18" spans="2:12" x14ac:dyDescent="0.3">
      <c r="B18" s="52" t="s">
        <v>104</v>
      </c>
      <c r="C18" s="53" t="s">
        <v>105</v>
      </c>
      <c r="D18" s="53"/>
      <c r="E18" s="53"/>
      <c r="F18" s="55">
        <v>1250</v>
      </c>
      <c r="G18" s="55">
        <v>0</v>
      </c>
      <c r="H18" s="55">
        <f t="shared" si="2"/>
        <v>1250</v>
      </c>
      <c r="I18" s="55">
        <v>391.62</v>
      </c>
      <c r="J18" s="55">
        <f t="shared" si="9"/>
        <v>134.20999999999998</v>
      </c>
      <c r="K18" s="55">
        <v>257.41000000000003</v>
      </c>
      <c r="L18" s="55">
        <f t="shared" si="8"/>
        <v>858.38</v>
      </c>
    </row>
    <row r="19" spans="2:12" x14ac:dyDescent="0.3">
      <c r="B19" s="52" t="s">
        <v>106</v>
      </c>
      <c r="C19" s="53" t="s">
        <v>107</v>
      </c>
      <c r="D19" s="53"/>
      <c r="E19" s="53"/>
      <c r="F19" s="55">
        <v>2400</v>
      </c>
      <c r="G19" s="55">
        <v>0</v>
      </c>
      <c r="H19" s="55">
        <f t="shared" si="2"/>
        <v>2400</v>
      </c>
      <c r="I19" s="55">
        <v>5647.03</v>
      </c>
      <c r="J19" s="55">
        <f t="shared" si="9"/>
        <v>0</v>
      </c>
      <c r="K19" s="55">
        <v>5647.03</v>
      </c>
      <c r="L19" s="55">
        <f t="shared" si="8"/>
        <v>-3247.0299999999997</v>
      </c>
    </row>
    <row r="20" spans="2:12" x14ac:dyDescent="0.3">
      <c r="B20" s="52" t="s">
        <v>108</v>
      </c>
      <c r="C20" s="53" t="s">
        <v>109</v>
      </c>
      <c r="D20" s="53"/>
      <c r="E20" s="53"/>
      <c r="F20" s="55">
        <v>14400</v>
      </c>
      <c r="G20" s="55">
        <v>0</v>
      </c>
      <c r="H20" s="55">
        <f t="shared" si="2"/>
        <v>14400</v>
      </c>
      <c r="I20" s="55">
        <v>1474.03</v>
      </c>
      <c r="J20" s="55">
        <f t="shared" si="9"/>
        <v>25.759999999999991</v>
      </c>
      <c r="K20" s="55">
        <v>1448.27</v>
      </c>
      <c r="L20" s="55">
        <f t="shared" si="8"/>
        <v>12925.97</v>
      </c>
    </row>
    <row r="21" spans="2:12" x14ac:dyDescent="0.3">
      <c r="B21" s="52" t="s">
        <v>110</v>
      </c>
      <c r="C21" s="53" t="s">
        <v>111</v>
      </c>
      <c r="D21" s="53"/>
      <c r="E21" s="53"/>
      <c r="F21" s="55">
        <v>0</v>
      </c>
      <c r="G21" s="55">
        <v>0</v>
      </c>
      <c r="H21" s="55">
        <f t="shared" si="2"/>
        <v>0</v>
      </c>
      <c r="I21" s="55">
        <v>0</v>
      </c>
      <c r="J21" s="55">
        <f t="shared" si="9"/>
        <v>0</v>
      </c>
      <c r="K21" s="55">
        <v>0</v>
      </c>
      <c r="L21" s="55">
        <f t="shared" si="8"/>
        <v>0</v>
      </c>
    </row>
    <row r="22" spans="2:12" x14ac:dyDescent="0.3">
      <c r="B22" s="52" t="s">
        <v>112</v>
      </c>
      <c r="C22" s="53" t="s">
        <v>113</v>
      </c>
      <c r="D22" s="53"/>
      <c r="E22" s="53"/>
      <c r="F22" s="55">
        <v>5600</v>
      </c>
      <c r="G22" s="55">
        <v>0</v>
      </c>
      <c r="H22" s="55">
        <f t="shared" si="2"/>
        <v>5600</v>
      </c>
      <c r="I22" s="55">
        <v>8263.31</v>
      </c>
      <c r="J22" s="55">
        <f t="shared" si="9"/>
        <v>1578.0499999999993</v>
      </c>
      <c r="K22" s="55">
        <v>6685.26</v>
      </c>
      <c r="L22" s="55">
        <f t="shared" si="8"/>
        <v>-2663.3099999999995</v>
      </c>
    </row>
    <row r="23" spans="2:12" x14ac:dyDescent="0.3">
      <c r="B23" s="52" t="s">
        <v>159</v>
      </c>
      <c r="C23" s="53" t="s">
        <v>160</v>
      </c>
      <c r="D23" s="53"/>
      <c r="E23" s="53"/>
      <c r="F23" s="55">
        <v>0</v>
      </c>
      <c r="G23" s="55">
        <v>1978</v>
      </c>
      <c r="H23" s="55">
        <f t="shared" si="2"/>
        <v>1978</v>
      </c>
      <c r="I23" s="55">
        <v>7625.62</v>
      </c>
      <c r="J23" s="55">
        <f t="shared" si="9"/>
        <v>4364.62</v>
      </c>
      <c r="K23" s="55">
        <v>3261</v>
      </c>
      <c r="L23" s="55">
        <f t="shared" ref="L23" si="10">H23-I23</f>
        <v>-5647.62</v>
      </c>
    </row>
    <row r="24" spans="2:12" x14ac:dyDescent="0.3">
      <c r="B24" s="52" t="s">
        <v>114</v>
      </c>
      <c r="C24" s="53" t="s">
        <v>115</v>
      </c>
      <c r="D24" s="53"/>
      <c r="E24" s="53"/>
      <c r="F24" s="55">
        <v>6746.9399999999987</v>
      </c>
      <c r="G24" s="55">
        <v>0</v>
      </c>
      <c r="H24" s="55">
        <f t="shared" si="2"/>
        <v>6746.9399999999987</v>
      </c>
      <c r="I24" s="55">
        <v>2513.67</v>
      </c>
      <c r="J24" s="55">
        <f t="shared" si="9"/>
        <v>1486.5</v>
      </c>
      <c r="K24" s="55">
        <v>1027.17</v>
      </c>
      <c r="L24" s="55">
        <f t="shared" si="8"/>
        <v>4233.2699999999986</v>
      </c>
    </row>
    <row r="25" spans="2:12" x14ac:dyDescent="0.3">
      <c r="B25" s="61" t="s">
        <v>116</v>
      </c>
      <c r="C25" s="56" t="s">
        <v>164</v>
      </c>
      <c r="D25" s="53"/>
      <c r="E25" s="56"/>
      <c r="F25" s="55">
        <v>469524.17</v>
      </c>
      <c r="G25" s="55">
        <f>162831.06+71438.38+10894.91</f>
        <v>245164.35</v>
      </c>
      <c r="H25" s="55">
        <f t="shared" si="2"/>
        <v>714688.52</v>
      </c>
      <c r="I25" s="55">
        <v>150289.56</v>
      </c>
      <c r="J25" s="55">
        <f t="shared" si="9"/>
        <v>6843.4599999999919</v>
      </c>
      <c r="K25" s="55">
        <v>143446.1</v>
      </c>
      <c r="L25" s="55">
        <f t="shared" si="8"/>
        <v>564398.96</v>
      </c>
    </row>
    <row r="26" spans="2:12" x14ac:dyDescent="0.3">
      <c r="B26" s="52" t="s">
        <v>117</v>
      </c>
      <c r="C26" s="53" t="s">
        <v>165</v>
      </c>
      <c r="D26" s="53"/>
      <c r="E26" s="53"/>
      <c r="F26" s="55">
        <v>23640.89</v>
      </c>
      <c r="G26" s="55">
        <v>18077.5</v>
      </c>
      <c r="H26" s="55">
        <f t="shared" si="2"/>
        <v>41718.39</v>
      </c>
      <c r="I26" s="55">
        <v>17172.55</v>
      </c>
      <c r="J26" s="55">
        <f t="shared" si="7"/>
        <v>0</v>
      </c>
      <c r="K26" s="55">
        <v>17172.55</v>
      </c>
      <c r="L26" s="55">
        <f t="shared" si="8"/>
        <v>24545.84</v>
      </c>
    </row>
    <row r="27" spans="2:12" x14ac:dyDescent="0.3">
      <c r="B27" s="52" t="s">
        <v>118</v>
      </c>
      <c r="C27" s="53" t="s">
        <v>119</v>
      </c>
      <c r="D27" s="53"/>
      <c r="E27" s="53"/>
      <c r="F27" s="55">
        <v>325</v>
      </c>
      <c r="G27" s="55">
        <v>0</v>
      </c>
      <c r="H27" s="55">
        <f t="shared" si="2"/>
        <v>325</v>
      </c>
      <c r="I27" s="55">
        <v>0</v>
      </c>
      <c r="J27" s="55">
        <f t="shared" si="7"/>
        <v>0</v>
      </c>
      <c r="K27" s="55"/>
      <c r="L27" s="55">
        <f t="shared" si="8"/>
        <v>325</v>
      </c>
    </row>
    <row r="28" spans="2:12" x14ac:dyDescent="0.3">
      <c r="B28" s="52" t="s">
        <v>120</v>
      </c>
      <c r="C28" s="53" t="s">
        <v>121</v>
      </c>
      <c r="D28" s="53"/>
      <c r="E28" s="53"/>
      <c r="F28" s="55">
        <v>2600</v>
      </c>
      <c r="G28" s="55">
        <v>0</v>
      </c>
      <c r="H28" s="55">
        <f t="shared" si="2"/>
        <v>2600</v>
      </c>
      <c r="I28" s="55">
        <v>174.43</v>
      </c>
      <c r="J28" s="55">
        <f t="shared" si="7"/>
        <v>0</v>
      </c>
      <c r="K28" s="55">
        <v>174.43</v>
      </c>
      <c r="L28" s="55">
        <f t="shared" si="8"/>
        <v>2425.5700000000002</v>
      </c>
    </row>
    <row r="29" spans="2:12" x14ac:dyDescent="0.3">
      <c r="B29" s="52" t="s">
        <v>122</v>
      </c>
      <c r="C29" s="53" t="s">
        <v>123</v>
      </c>
      <c r="D29" s="53"/>
      <c r="E29" s="53"/>
      <c r="F29" s="55">
        <v>350</v>
      </c>
      <c r="G29" s="55">
        <v>0</v>
      </c>
      <c r="H29" s="55">
        <f t="shared" si="2"/>
        <v>350</v>
      </c>
      <c r="I29" s="55">
        <v>22.7</v>
      </c>
      <c r="J29" s="55">
        <f t="shared" si="7"/>
        <v>0</v>
      </c>
      <c r="K29" s="55">
        <v>22.7</v>
      </c>
      <c r="L29" s="55">
        <f t="shared" si="8"/>
        <v>327.3</v>
      </c>
    </row>
    <row r="30" spans="2:12" x14ac:dyDescent="0.3">
      <c r="B30" s="52" t="s">
        <v>124</v>
      </c>
      <c r="C30" s="53" t="s">
        <v>125</v>
      </c>
      <c r="D30" s="53"/>
      <c r="E30" s="53"/>
      <c r="F30" s="55">
        <v>4100</v>
      </c>
      <c r="G30" s="55">
        <v>0</v>
      </c>
      <c r="H30" s="55">
        <f t="shared" si="2"/>
        <v>4100</v>
      </c>
      <c r="I30" s="55">
        <v>0</v>
      </c>
      <c r="J30" s="55">
        <f t="shared" si="7"/>
        <v>0</v>
      </c>
      <c r="K30" s="55">
        <v>0</v>
      </c>
      <c r="L30" s="55">
        <f t="shared" si="8"/>
        <v>4100</v>
      </c>
    </row>
    <row r="31" spans="2:12" x14ac:dyDescent="0.3">
      <c r="B31" s="61" t="s">
        <v>126</v>
      </c>
      <c r="C31" s="56" t="s">
        <v>166</v>
      </c>
      <c r="D31" s="56"/>
      <c r="E31" s="56"/>
      <c r="F31" s="55">
        <v>29500</v>
      </c>
      <c r="G31" s="55">
        <v>11200</v>
      </c>
      <c r="H31" s="55">
        <f t="shared" si="2"/>
        <v>40700</v>
      </c>
      <c r="I31" s="55">
        <v>0</v>
      </c>
      <c r="J31" s="55">
        <f t="shared" si="7"/>
        <v>0</v>
      </c>
      <c r="K31" s="55">
        <v>0</v>
      </c>
      <c r="L31" s="55">
        <f t="shared" si="8"/>
        <v>40700</v>
      </c>
    </row>
    <row r="32" spans="2:12" ht="14.25" customHeight="1" x14ac:dyDescent="0.3">
      <c r="D32" s="141"/>
    </row>
    <row r="33" spans="2:8" ht="16.5" customHeight="1" x14ac:dyDescent="0.3">
      <c r="B33" s="51"/>
    </row>
    <row r="34" spans="2:8" ht="15" customHeight="1" x14ac:dyDescent="0.3">
      <c r="B34" s="51"/>
      <c r="C34" s="62"/>
      <c r="D34" s="51" t="s">
        <v>167</v>
      </c>
      <c r="G34" s="65"/>
      <c r="H34" s="51"/>
    </row>
    <row r="35" spans="2:8" ht="15" customHeight="1" x14ac:dyDescent="0.3">
      <c r="B35" s="51"/>
      <c r="C35" s="62"/>
      <c r="D35" s="51" t="s">
        <v>168</v>
      </c>
    </row>
    <row r="36" spans="2:8" x14ac:dyDescent="0.3">
      <c r="D36" s="51" t="s">
        <v>169</v>
      </c>
    </row>
  </sheetData>
  <pageMargins left="0.31496062992125984" right="0.31496062992125984" top="0.74803149606299213" bottom="0.55118110236220474" header="0.31496062992125984" footer="0.31496062992125984"/>
  <pageSetup paperSize="9" scale="76" orientation="landscape" r:id="rId1"/>
  <headerFooter>
    <oddFooter>&amp;CSeguiment pressupostari 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5"/>
  <sheetViews>
    <sheetView showGridLines="0" view="pageLayout" zoomScaleNormal="100" workbookViewId="0">
      <selection activeCell="A3" sqref="A3"/>
    </sheetView>
  </sheetViews>
  <sheetFormatPr defaultColWidth="11.42578125" defaultRowHeight="16.5" x14ac:dyDescent="0.3"/>
  <cols>
    <col min="1" max="1" width="19.85546875" style="1" customWidth="1"/>
    <col min="2" max="2" width="13.5703125" style="1" customWidth="1"/>
    <col min="3" max="3" width="18.7109375" style="1" customWidth="1"/>
    <col min="4" max="4" width="20.5703125" style="1" customWidth="1"/>
    <col min="5" max="5" width="3.28515625" style="1" customWidth="1"/>
    <col min="6" max="6" width="12.7109375" style="1" bestFit="1" customWidth="1"/>
    <col min="7" max="7" width="16.28515625" style="1" customWidth="1"/>
    <col min="8" max="8" width="12.7109375" style="1" bestFit="1" customWidth="1"/>
    <col min="9" max="9" width="14.85546875" style="1" bestFit="1" customWidth="1"/>
    <col min="10" max="10" width="12" style="1" customWidth="1"/>
    <col min="11" max="12" width="12.7109375" style="1" bestFit="1" customWidth="1"/>
    <col min="13" max="16384" width="11.42578125" style="1"/>
  </cols>
  <sheetData>
    <row r="1" spans="1:12" ht="19.5" customHeight="1" x14ac:dyDescent="0.4">
      <c r="A1" s="32" t="s">
        <v>28</v>
      </c>
    </row>
    <row r="2" spans="1:12" ht="21" customHeight="1" thickBot="1" x14ac:dyDescent="0.35"/>
    <row r="3" spans="1:12" s="37" customFormat="1" ht="19.5" thickBot="1" x14ac:dyDescent="0.4">
      <c r="A3" s="33" t="s">
        <v>127</v>
      </c>
      <c r="B3" s="34"/>
      <c r="C3" s="34"/>
      <c r="D3" s="34"/>
      <c r="E3" s="34"/>
      <c r="F3" s="35">
        <f t="shared" ref="F3:L3" si="0">F7</f>
        <v>230</v>
      </c>
      <c r="G3" s="35">
        <f t="shared" si="0"/>
        <v>0</v>
      </c>
      <c r="H3" s="35">
        <f t="shared" si="0"/>
        <v>230</v>
      </c>
      <c r="I3" s="35">
        <f t="shared" si="0"/>
        <v>89.73</v>
      </c>
      <c r="J3" s="35">
        <f t="shared" si="0"/>
        <v>0</v>
      </c>
      <c r="K3" s="35">
        <f t="shared" si="0"/>
        <v>89.73</v>
      </c>
      <c r="L3" s="35">
        <f t="shared" si="0"/>
        <v>140.26999999999998</v>
      </c>
    </row>
    <row r="4" spans="1:12" ht="9" customHeight="1" thickBot="1" x14ac:dyDescent="0.35"/>
    <row r="5" spans="1:12" s="44" customFormat="1" ht="49.5" customHeight="1" thickBot="1" x14ac:dyDescent="0.3">
      <c r="A5" s="38" t="s">
        <v>63</v>
      </c>
      <c r="B5" s="39" t="s">
        <v>64</v>
      </c>
      <c r="C5" s="40"/>
      <c r="D5" s="41" t="s">
        <v>31</v>
      </c>
      <c r="E5" s="42"/>
      <c r="F5" s="43" t="s">
        <v>32</v>
      </c>
      <c r="G5" s="104" t="s">
        <v>4</v>
      </c>
      <c r="H5" s="8" t="s">
        <v>5</v>
      </c>
      <c r="I5" s="9" t="s">
        <v>186</v>
      </c>
      <c r="J5" s="8" t="s">
        <v>16</v>
      </c>
      <c r="K5" s="10" t="s">
        <v>65</v>
      </c>
      <c r="L5" s="11" t="s">
        <v>8</v>
      </c>
    </row>
    <row r="7" spans="1:12" ht="17.25" thickBot="1" x14ac:dyDescent="0.35">
      <c r="A7" s="45" t="s">
        <v>66</v>
      </c>
      <c r="B7" s="46">
        <v>3</v>
      </c>
      <c r="C7" s="47" t="s">
        <v>22</v>
      </c>
      <c r="D7" s="48"/>
      <c r="E7" s="49"/>
      <c r="F7" s="50">
        <f t="shared" ref="F7:I7" si="1">SUM(F8:F11)</f>
        <v>230</v>
      </c>
      <c r="G7" s="50">
        <f t="shared" si="1"/>
        <v>0</v>
      </c>
      <c r="H7" s="50">
        <f t="shared" si="1"/>
        <v>230</v>
      </c>
      <c r="I7" s="50">
        <f t="shared" si="1"/>
        <v>89.73</v>
      </c>
      <c r="J7" s="50">
        <f t="shared" ref="J7" si="2">SUM(J8:J11)</f>
        <v>0</v>
      </c>
      <c r="K7" s="50">
        <f t="shared" ref="K7" si="3">SUM(K8:K11)</f>
        <v>89.73</v>
      </c>
      <c r="L7" s="50">
        <f t="shared" ref="L7" si="4">SUM(L8:L11)</f>
        <v>140.26999999999998</v>
      </c>
    </row>
    <row r="8" spans="1:12" ht="17.25" thickTop="1" x14ac:dyDescent="0.3">
      <c r="A8" s="51" t="s">
        <v>67</v>
      </c>
      <c r="B8" s="52" t="s">
        <v>128</v>
      </c>
      <c r="C8" s="53" t="s">
        <v>129</v>
      </c>
      <c r="D8" s="53"/>
      <c r="E8" s="53"/>
      <c r="F8" s="54">
        <v>0</v>
      </c>
      <c r="G8" s="54">
        <v>0</v>
      </c>
      <c r="H8" s="54">
        <f>F8+G8</f>
        <v>0</v>
      </c>
      <c r="I8" s="55">
        <v>0</v>
      </c>
      <c r="J8" s="55">
        <f>I8-K8</f>
        <v>0</v>
      </c>
      <c r="K8" s="55">
        <v>0</v>
      </c>
      <c r="L8" s="55">
        <f>H8-I8</f>
        <v>0</v>
      </c>
    </row>
    <row r="9" spans="1:12" x14ac:dyDescent="0.3">
      <c r="A9" s="51" t="s">
        <v>70</v>
      </c>
      <c r="B9" s="52">
        <v>35900</v>
      </c>
      <c r="C9" s="53" t="s">
        <v>130</v>
      </c>
      <c r="D9" s="53"/>
      <c r="E9" s="53"/>
      <c r="F9" s="54">
        <v>230</v>
      </c>
      <c r="G9" s="54">
        <v>0</v>
      </c>
      <c r="H9" s="54">
        <f>F9+G9</f>
        <v>230</v>
      </c>
      <c r="I9" s="55">
        <v>89.73</v>
      </c>
      <c r="J9" s="55">
        <f>I9-K9</f>
        <v>0</v>
      </c>
      <c r="K9" s="55">
        <v>89.73</v>
      </c>
      <c r="L9" s="55">
        <f>H9-I9</f>
        <v>140.26999999999998</v>
      </c>
    </row>
    <row r="10" spans="1:12" x14ac:dyDescent="0.3">
      <c r="A10" s="51" t="s">
        <v>73</v>
      </c>
      <c r="B10" s="126"/>
      <c r="C10" s="127"/>
      <c r="D10" s="127"/>
      <c r="E10" s="127"/>
      <c r="F10" s="128"/>
      <c r="G10" s="128"/>
      <c r="H10" s="128"/>
    </row>
    <row r="12" spans="1:12" ht="6" customHeight="1" thickBot="1" x14ac:dyDescent="0.35"/>
    <row r="13" spans="1:12" ht="19.5" thickBot="1" x14ac:dyDescent="0.4">
      <c r="A13" s="33" t="s">
        <v>131</v>
      </c>
      <c r="B13" s="34"/>
      <c r="C13" s="34"/>
      <c r="D13" s="34"/>
      <c r="E13" s="102"/>
      <c r="F13" s="35">
        <f t="shared" ref="F13:L13" si="5">F17</f>
        <v>0</v>
      </c>
      <c r="G13" s="35">
        <f t="shared" si="5"/>
        <v>56788.6</v>
      </c>
      <c r="H13" s="35">
        <f t="shared" si="5"/>
        <v>56788.6</v>
      </c>
      <c r="I13" s="35">
        <f t="shared" si="5"/>
        <v>9543.6</v>
      </c>
      <c r="J13" s="35">
        <f t="shared" si="5"/>
        <v>0</v>
      </c>
      <c r="K13" s="35">
        <f t="shared" si="5"/>
        <v>9543.6</v>
      </c>
      <c r="L13" s="35">
        <f t="shared" si="5"/>
        <v>47245</v>
      </c>
    </row>
    <row r="14" spans="1:12" ht="15" customHeight="1" thickBot="1" x14ac:dyDescent="0.35"/>
    <row r="15" spans="1:12" ht="59.25" customHeight="1" thickBot="1" x14ac:dyDescent="0.35">
      <c r="A15" s="38" t="s">
        <v>63</v>
      </c>
      <c r="B15" s="39" t="s">
        <v>64</v>
      </c>
      <c r="C15" s="40"/>
      <c r="D15" s="41" t="s">
        <v>31</v>
      </c>
      <c r="E15" s="103"/>
      <c r="F15" s="43" t="s">
        <v>32</v>
      </c>
      <c r="G15" s="104" t="s">
        <v>4</v>
      </c>
      <c r="H15" s="8" t="s">
        <v>5</v>
      </c>
      <c r="I15" s="9" t="s">
        <v>186</v>
      </c>
      <c r="J15" s="8" t="s">
        <v>16</v>
      </c>
      <c r="K15" s="10" t="s">
        <v>65</v>
      </c>
      <c r="L15" s="11" t="s">
        <v>8</v>
      </c>
    </row>
    <row r="17" spans="1:13" ht="17.25" thickBot="1" x14ac:dyDescent="0.35">
      <c r="A17" s="45" t="s">
        <v>66</v>
      </c>
      <c r="B17" s="46">
        <v>4</v>
      </c>
      <c r="C17" s="47" t="s">
        <v>23</v>
      </c>
      <c r="D17" s="48"/>
      <c r="E17" s="50"/>
      <c r="F17" s="50">
        <f t="shared" ref="F17:L17" si="6">SUM(F18:F19)</f>
        <v>0</v>
      </c>
      <c r="G17" s="50">
        <f t="shared" si="6"/>
        <v>56788.6</v>
      </c>
      <c r="H17" s="50">
        <f t="shared" si="6"/>
        <v>56788.6</v>
      </c>
      <c r="I17" s="50">
        <f t="shared" si="6"/>
        <v>9543.6</v>
      </c>
      <c r="J17" s="50">
        <f t="shared" si="6"/>
        <v>0</v>
      </c>
      <c r="K17" s="50">
        <f t="shared" si="6"/>
        <v>9543.6</v>
      </c>
      <c r="L17" s="50">
        <f t="shared" si="6"/>
        <v>47245</v>
      </c>
    </row>
    <row r="18" spans="1:13" ht="17.25" thickTop="1" x14ac:dyDescent="0.3">
      <c r="A18" s="45"/>
      <c r="B18" s="52" t="s">
        <v>187</v>
      </c>
      <c r="C18" s="53" t="s">
        <v>188</v>
      </c>
      <c r="D18" s="53"/>
      <c r="E18" s="54"/>
      <c r="F18" s="54">
        <v>0</v>
      </c>
      <c r="G18" s="55">
        <v>9543.6</v>
      </c>
      <c r="H18" s="55">
        <f>F18+G18</f>
        <v>9543.6</v>
      </c>
      <c r="I18" s="55">
        <v>9543.6</v>
      </c>
      <c r="J18" s="55">
        <f>I18-K18</f>
        <v>0</v>
      </c>
      <c r="K18" s="55">
        <v>9543.6</v>
      </c>
      <c r="L18" s="55">
        <f>H18-I18</f>
        <v>0</v>
      </c>
    </row>
    <row r="19" spans="1:13" x14ac:dyDescent="0.3">
      <c r="A19" s="51" t="s">
        <v>67</v>
      </c>
      <c r="B19" s="52" t="s">
        <v>132</v>
      </c>
      <c r="C19" s="53" t="s">
        <v>133</v>
      </c>
      <c r="D19" s="53"/>
      <c r="E19" s="54"/>
      <c r="F19" s="54">
        <v>0</v>
      </c>
      <c r="G19" s="55">
        <f>30000+17245</f>
        <v>47245</v>
      </c>
      <c r="H19" s="55">
        <f>F19+G19</f>
        <v>47245</v>
      </c>
      <c r="I19" s="55">
        <v>0</v>
      </c>
      <c r="J19" s="55">
        <f>I19-K19</f>
        <v>0</v>
      </c>
      <c r="K19" s="55">
        <v>0</v>
      </c>
      <c r="L19" s="55">
        <f>H19-I19</f>
        <v>47245</v>
      </c>
    </row>
    <row r="20" spans="1:13" x14ac:dyDescent="0.3">
      <c r="A20" s="51" t="s">
        <v>70</v>
      </c>
      <c r="B20" s="105"/>
      <c r="E20" s="30"/>
      <c r="F20" s="60"/>
      <c r="G20" s="60"/>
    </row>
    <row r="21" spans="1:13" x14ac:dyDescent="0.3">
      <c r="A21" s="51" t="s">
        <v>73</v>
      </c>
      <c r="B21" s="105"/>
      <c r="E21" s="30"/>
      <c r="F21" s="60"/>
      <c r="G21" s="60"/>
    </row>
    <row r="22" spans="1:13" ht="5.25" customHeight="1" x14ac:dyDescent="0.3"/>
    <row r="23" spans="1:13" ht="9.75" customHeight="1" thickBot="1" x14ac:dyDescent="0.35"/>
    <row r="24" spans="1:13" ht="19.5" thickBot="1" x14ac:dyDescent="0.4">
      <c r="A24" s="33" t="s">
        <v>134</v>
      </c>
      <c r="B24" s="34"/>
      <c r="C24" s="34"/>
      <c r="D24" s="34"/>
      <c r="E24" s="34"/>
      <c r="F24" s="35">
        <f t="shared" ref="F24:L24" si="7">F28</f>
        <v>19800</v>
      </c>
      <c r="G24" s="35">
        <f t="shared" si="7"/>
        <v>20000</v>
      </c>
      <c r="H24" s="35">
        <f t="shared" si="7"/>
        <v>39800</v>
      </c>
      <c r="I24" s="35">
        <f t="shared" si="7"/>
        <v>20089.439999999999</v>
      </c>
      <c r="J24" s="35">
        <f t="shared" si="7"/>
        <v>2301.0700000000006</v>
      </c>
      <c r="K24" s="35">
        <f t="shared" si="7"/>
        <v>17788.37</v>
      </c>
      <c r="L24" s="35">
        <f t="shared" si="7"/>
        <v>19710.560000000001</v>
      </c>
    </row>
    <row r="25" spans="1:13" ht="16.5" customHeight="1" thickBot="1" x14ac:dyDescent="0.35"/>
    <row r="26" spans="1:13" ht="72" customHeight="1" thickBot="1" x14ac:dyDescent="0.35">
      <c r="A26" s="38" t="s">
        <v>63</v>
      </c>
      <c r="B26" s="39" t="s">
        <v>64</v>
      </c>
      <c r="C26" s="40"/>
      <c r="D26" s="41" t="s">
        <v>31</v>
      </c>
      <c r="E26" s="42"/>
      <c r="F26" s="43" t="s">
        <v>32</v>
      </c>
      <c r="G26" s="104" t="s">
        <v>4</v>
      </c>
      <c r="H26" s="8" t="s">
        <v>5</v>
      </c>
      <c r="I26" s="9" t="s">
        <v>186</v>
      </c>
      <c r="J26" s="8" t="s">
        <v>16</v>
      </c>
      <c r="K26" s="10" t="s">
        <v>65</v>
      </c>
      <c r="L26" s="11" t="s">
        <v>8</v>
      </c>
    </row>
    <row r="27" spans="1:13" hidden="1" x14ac:dyDescent="0.3"/>
    <row r="28" spans="1:13" ht="17.25" thickBot="1" x14ac:dyDescent="0.35">
      <c r="A28" s="45" t="s">
        <v>66</v>
      </c>
      <c r="B28" s="46">
        <v>6</v>
      </c>
      <c r="C28" s="47" t="s">
        <v>24</v>
      </c>
      <c r="D28" s="48"/>
      <c r="E28" s="49"/>
      <c r="F28" s="50">
        <f>SUM(F29:F33)</f>
        <v>19800</v>
      </c>
      <c r="G28" s="50">
        <f t="shared" ref="G28:L28" si="8">SUM(G29:G33)</f>
        <v>20000</v>
      </c>
      <c r="H28" s="50">
        <f t="shared" si="8"/>
        <v>39800</v>
      </c>
      <c r="I28" s="50">
        <f t="shared" si="8"/>
        <v>20089.439999999999</v>
      </c>
      <c r="J28" s="50">
        <f t="shared" si="8"/>
        <v>2301.0700000000006</v>
      </c>
      <c r="K28" s="50">
        <f t="shared" si="8"/>
        <v>17788.37</v>
      </c>
      <c r="L28" s="50">
        <f t="shared" si="8"/>
        <v>19710.560000000001</v>
      </c>
    </row>
    <row r="29" spans="1:13" ht="17.25" thickTop="1" x14ac:dyDescent="0.3">
      <c r="A29" s="51" t="s">
        <v>67</v>
      </c>
      <c r="B29" s="52" t="s">
        <v>149</v>
      </c>
      <c r="C29" s="53" t="s">
        <v>150</v>
      </c>
      <c r="D29" s="53"/>
      <c r="E29" s="53"/>
      <c r="F29" s="54">
        <v>300</v>
      </c>
      <c r="G29" s="54">
        <v>0</v>
      </c>
      <c r="H29" s="54">
        <f>F29+G29</f>
        <v>300</v>
      </c>
      <c r="I29" s="55">
        <v>0</v>
      </c>
      <c r="J29" s="55">
        <f>I29-K29</f>
        <v>0</v>
      </c>
      <c r="K29" s="55">
        <v>0</v>
      </c>
      <c r="L29" s="55">
        <f>H29-I29</f>
        <v>300</v>
      </c>
    </row>
    <row r="30" spans="1:13" x14ac:dyDescent="0.3">
      <c r="A30" s="51" t="s">
        <v>70</v>
      </c>
      <c r="B30" s="52" t="s">
        <v>135</v>
      </c>
      <c r="C30" s="53" t="s">
        <v>136</v>
      </c>
      <c r="D30" s="53"/>
      <c r="E30" s="53"/>
      <c r="F30" s="54">
        <v>1000</v>
      </c>
      <c r="G30" s="54">
        <v>0</v>
      </c>
      <c r="H30" s="54">
        <f>F30+G30</f>
        <v>1000</v>
      </c>
      <c r="I30" s="55">
        <v>7225.44</v>
      </c>
      <c r="J30" s="55">
        <f>I30-K30</f>
        <v>485.27999999999975</v>
      </c>
      <c r="K30" s="55">
        <v>6740.16</v>
      </c>
      <c r="L30" s="55">
        <f>H30-I30</f>
        <v>-6225.44</v>
      </c>
    </row>
    <row r="31" spans="1:13" x14ac:dyDescent="0.3">
      <c r="A31" s="51" t="s">
        <v>73</v>
      </c>
      <c r="B31" s="52" t="s">
        <v>137</v>
      </c>
      <c r="C31" s="53" t="s">
        <v>138</v>
      </c>
      <c r="D31" s="53"/>
      <c r="E31" s="53"/>
      <c r="F31" s="54">
        <v>15000</v>
      </c>
      <c r="G31" s="93">
        <f>15000+5000</f>
        <v>20000</v>
      </c>
      <c r="H31" s="54">
        <f>F31+G31</f>
        <v>35000</v>
      </c>
      <c r="I31" s="55">
        <v>12864</v>
      </c>
      <c r="J31" s="55">
        <f>I31-K31</f>
        <v>1815.7900000000009</v>
      </c>
      <c r="K31" s="55">
        <v>11048.21</v>
      </c>
      <c r="L31" s="55">
        <f>H31-I31</f>
        <v>22136</v>
      </c>
      <c r="M31" s="129"/>
    </row>
    <row r="32" spans="1:13" x14ac:dyDescent="0.3">
      <c r="B32" s="61" t="s">
        <v>139</v>
      </c>
      <c r="C32" s="56" t="s">
        <v>140</v>
      </c>
      <c r="D32" s="53"/>
      <c r="E32" s="56"/>
      <c r="F32" s="54">
        <v>1500</v>
      </c>
      <c r="G32" s="54">
        <v>0</v>
      </c>
      <c r="H32" s="54">
        <f>F32+G32</f>
        <v>1500</v>
      </c>
      <c r="I32" s="55">
        <v>0</v>
      </c>
      <c r="J32" s="55">
        <f>I32-K32</f>
        <v>0</v>
      </c>
      <c r="K32" s="55">
        <v>0</v>
      </c>
      <c r="L32" s="55">
        <f>H32-I32</f>
        <v>1500</v>
      </c>
    </row>
    <row r="33" spans="2:12" x14ac:dyDescent="0.3">
      <c r="B33" s="52" t="s">
        <v>141</v>
      </c>
      <c r="C33" s="53" t="s">
        <v>142</v>
      </c>
      <c r="D33" s="143"/>
      <c r="E33" s="53"/>
      <c r="F33" s="54">
        <v>2000</v>
      </c>
      <c r="G33" s="54">
        <v>0</v>
      </c>
      <c r="H33" s="54">
        <f>F33+G33</f>
        <v>2000</v>
      </c>
      <c r="I33" s="55">
        <v>0</v>
      </c>
      <c r="J33" s="55">
        <f>I33-K33</f>
        <v>0</v>
      </c>
      <c r="K33" s="55">
        <v>0</v>
      </c>
      <c r="L33" s="55">
        <f>H33-I33</f>
        <v>2000</v>
      </c>
    </row>
    <row r="35" spans="2:12" x14ac:dyDescent="0.3">
      <c r="C35" s="62"/>
    </row>
  </sheetData>
  <pageMargins left="0.31496062992125984" right="0.31496062992125984" top="0.74803149606299213" bottom="0.55118110236220474" header="0.31496062992125984" footer="0.31496062992125984"/>
  <pageSetup paperSize="9" scale="83" orientation="landscape" r:id="rId1"/>
  <headerFooter>
    <oddFooter>&amp;CSeguiment pressupostari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34"/>
  <sheetViews>
    <sheetView showGridLines="0" view="pageLayout" zoomScaleNormal="100" workbookViewId="0">
      <selection activeCell="C28" sqref="C28:J28"/>
    </sheetView>
  </sheetViews>
  <sheetFormatPr defaultColWidth="11.42578125" defaultRowHeight="16.5" x14ac:dyDescent="0.3"/>
  <cols>
    <col min="1" max="1" width="3.42578125" style="1" customWidth="1"/>
    <col min="2" max="2" width="10.7109375" style="1" customWidth="1"/>
    <col min="3" max="3" width="39.140625" style="1" bestFit="1" customWidth="1"/>
    <col min="4" max="4" width="20.5703125" style="1" customWidth="1"/>
    <col min="5" max="5" width="14" style="1" bestFit="1" customWidth="1"/>
    <col min="6" max="6" width="15.5703125" style="1" bestFit="1" customWidth="1"/>
    <col min="7" max="9" width="16.7109375" style="1" customWidth="1"/>
    <col min="10" max="10" width="16.28515625" style="1" customWidth="1"/>
    <col min="11" max="16384" width="11.42578125" style="1"/>
  </cols>
  <sheetData>
    <row r="1" spans="2:10" ht="17.25" thickBot="1" x14ac:dyDescent="0.35"/>
    <row r="2" spans="2:10" ht="21.75" thickBot="1" x14ac:dyDescent="0.45">
      <c r="B2" s="2" t="s">
        <v>174</v>
      </c>
      <c r="C2" s="3"/>
      <c r="D2" s="3"/>
      <c r="E2" s="3"/>
      <c r="F2" s="3"/>
      <c r="G2" s="4"/>
    </row>
    <row r="3" spans="2:10" ht="7.5" customHeight="1" x14ac:dyDescent="0.3"/>
    <row r="4" spans="2:10" ht="21" x14ac:dyDescent="0.4">
      <c r="B4" s="5" t="s">
        <v>0</v>
      </c>
    </row>
    <row r="5" spans="2:10" ht="17.25" thickBot="1" x14ac:dyDescent="0.35"/>
    <row r="6" spans="2:10" s="13" customFormat="1" ht="50.25" thickBot="1" x14ac:dyDescent="0.3">
      <c r="B6" s="6" t="s">
        <v>1</v>
      </c>
      <c r="C6" s="7" t="s">
        <v>2</v>
      </c>
      <c r="D6" s="8" t="s">
        <v>3</v>
      </c>
      <c r="E6" s="8" t="s">
        <v>4</v>
      </c>
      <c r="F6" s="8" t="s">
        <v>5</v>
      </c>
      <c r="G6" s="9" t="s">
        <v>189</v>
      </c>
      <c r="H6" s="8" t="s">
        <v>6</v>
      </c>
      <c r="I6" s="10" t="s">
        <v>7</v>
      </c>
      <c r="J6" s="11" t="s">
        <v>8</v>
      </c>
    </row>
    <row r="7" spans="2:10" ht="7.5" customHeight="1" x14ac:dyDescent="0.3">
      <c r="B7" s="14"/>
      <c r="C7" s="15"/>
      <c r="D7" s="16"/>
      <c r="E7" s="16"/>
      <c r="F7" s="16"/>
      <c r="G7" s="17"/>
      <c r="I7" s="18"/>
      <c r="J7" s="18"/>
    </row>
    <row r="8" spans="2:10" x14ac:dyDescent="0.3">
      <c r="B8" s="19">
        <v>3</v>
      </c>
      <c r="C8" s="20" t="s">
        <v>10</v>
      </c>
      <c r="D8" s="21">
        <f>' Cap 3-4. OHB'!F3</f>
        <v>138808.72</v>
      </c>
      <c r="E8" s="21">
        <f>' Cap 3-4. OHB'!G3</f>
        <v>7467.1</v>
      </c>
      <c r="F8" s="21">
        <f>' Cap 3-4. OHB'!H3</f>
        <v>146275.82</v>
      </c>
      <c r="G8" s="21">
        <f>' Cap 3-4. OHB'!I3</f>
        <v>92347.360000000015</v>
      </c>
      <c r="H8" s="21">
        <f>' Cap 3-4. OHB'!J3</f>
        <v>0</v>
      </c>
      <c r="I8" s="21">
        <f>' Cap 3-4. OHB'!K3</f>
        <v>92347.360000000015</v>
      </c>
      <c r="J8" s="21">
        <f>' Cap 3-4. OHB'!L3</f>
        <v>-53928.46</v>
      </c>
    </row>
    <row r="9" spans="2:10" x14ac:dyDescent="0.3">
      <c r="B9" s="19">
        <v>4</v>
      </c>
      <c r="C9" s="20" t="s">
        <v>11</v>
      </c>
      <c r="D9" s="21">
        <f>' Cap 3-4. OHB'!F17</f>
        <v>341426.16000000003</v>
      </c>
      <c r="E9" s="21">
        <f>' Cap 3-4. OHB'!G17</f>
        <v>0</v>
      </c>
      <c r="F9" s="21">
        <f>' Cap 3-4. OHB'!H17</f>
        <v>341426.16000000003</v>
      </c>
      <c r="G9" s="21">
        <f>' Cap 3-4. OHB'!I17</f>
        <v>130713.92000000001</v>
      </c>
      <c r="H9" s="21">
        <f>' Cap 3-4. OHB'!J17</f>
        <v>0</v>
      </c>
      <c r="I9" s="21">
        <f>' Cap 3-4. OHB'!K17</f>
        <v>130713.92000000001</v>
      </c>
      <c r="J9" s="21">
        <f>' Cap 3-4. OHB'!L17</f>
        <v>-210712.24000000002</v>
      </c>
    </row>
    <row r="10" spans="2:10" x14ac:dyDescent="0.3">
      <c r="B10" s="19">
        <v>5</v>
      </c>
      <c r="C10" s="20" t="s">
        <v>12</v>
      </c>
      <c r="D10" s="101">
        <f>'Cap 5-8.OHB'!F3</f>
        <v>0</v>
      </c>
      <c r="E10" s="21">
        <f>'Cap 5-8.OHB'!G3</f>
        <v>0</v>
      </c>
      <c r="F10" s="101">
        <f>'Cap 5-8.OHB'!H3</f>
        <v>0</v>
      </c>
      <c r="G10" s="101">
        <f>'Cap 5-8.OHB'!I3</f>
        <v>0</v>
      </c>
      <c r="H10" s="101">
        <f>'Cap 5-8.OHB'!J3</f>
        <v>0</v>
      </c>
      <c r="I10" s="101">
        <f>'Cap 5-8.OHB'!K3</f>
        <v>0</v>
      </c>
      <c r="J10" s="101">
        <f>'Cap 5-8.OHB'!L3</f>
        <v>0</v>
      </c>
    </row>
    <row r="11" spans="2:10" x14ac:dyDescent="0.3">
      <c r="B11" s="19">
        <v>8</v>
      </c>
      <c r="C11" s="20" t="s">
        <v>13</v>
      </c>
      <c r="D11" s="101">
        <f>'Cap 5-8.OHB'!F13</f>
        <v>0</v>
      </c>
      <c r="E11" s="21">
        <f>'Cap 5-8.OHB'!G13</f>
        <v>12495.789999999999</v>
      </c>
      <c r="F11" s="101">
        <f>'Cap 5-8.OHB'!H13</f>
        <v>12495.789999999999</v>
      </c>
      <c r="G11" s="101">
        <f>'Cap 5-8.OHB'!I13</f>
        <v>0</v>
      </c>
      <c r="H11" s="101">
        <f>'Cap 5-8.OHB'!J13</f>
        <v>0</v>
      </c>
      <c r="I11" s="101">
        <f>'Cap 5-8.OHB'!K13</f>
        <v>0</v>
      </c>
      <c r="J11" s="101">
        <f>'Cap 5-8.OHB'!L13</f>
        <v>-12495.789999999999</v>
      </c>
    </row>
    <row r="12" spans="2:10" ht="7.5" customHeight="1" x14ac:dyDescent="0.3">
      <c r="C12" s="22"/>
    </row>
    <row r="13" spans="2:10" s="26" customFormat="1" ht="21" x14ac:dyDescent="0.4">
      <c r="B13" s="23" t="s">
        <v>14</v>
      </c>
      <c r="C13" s="24"/>
      <c r="D13" s="25">
        <f t="shared" ref="D13:G13" si="0">SUM(D8:D12)</f>
        <v>480234.88</v>
      </c>
      <c r="E13" s="25">
        <f t="shared" si="0"/>
        <v>19962.89</v>
      </c>
      <c r="F13" s="25">
        <f t="shared" si="0"/>
        <v>500197.77</v>
      </c>
      <c r="G13" s="25">
        <f t="shared" si="0"/>
        <v>223061.28000000003</v>
      </c>
      <c r="H13" s="25">
        <f t="shared" ref="H13" si="1">SUM(H8:H12)</f>
        <v>0</v>
      </c>
      <c r="I13" s="25">
        <f t="shared" ref="I13" si="2">SUM(I8:I12)</f>
        <v>223061.28000000003</v>
      </c>
      <c r="J13" s="25">
        <f t="shared" ref="J13" si="3">SUM(J8:J12)</f>
        <v>-277136.49</v>
      </c>
    </row>
    <row r="14" spans="2:10" x14ac:dyDescent="0.3">
      <c r="B14" s="27"/>
    </row>
    <row r="15" spans="2:10" x14ac:dyDescent="0.3">
      <c r="B15" s="27"/>
    </row>
    <row r="16" spans="2:10" ht="21" x14ac:dyDescent="0.4">
      <c r="B16" s="5" t="s">
        <v>143</v>
      </c>
    </row>
    <row r="17" spans="2:10" ht="17.25" thickBot="1" x14ac:dyDescent="0.35"/>
    <row r="18" spans="2:10" s="13" customFormat="1" ht="50.25" thickBot="1" x14ac:dyDescent="0.3">
      <c r="B18" s="6" t="s">
        <v>1</v>
      </c>
      <c r="C18" s="7" t="s">
        <v>2</v>
      </c>
      <c r="D18" s="8" t="s">
        <v>3</v>
      </c>
      <c r="E18" s="8" t="s">
        <v>4</v>
      </c>
      <c r="F18" s="8" t="s">
        <v>5</v>
      </c>
      <c r="G18" s="9" t="s">
        <v>186</v>
      </c>
      <c r="H18" s="8" t="s">
        <v>16</v>
      </c>
      <c r="I18" s="10" t="s">
        <v>65</v>
      </c>
      <c r="J18" s="11" t="s">
        <v>8</v>
      </c>
    </row>
    <row r="19" spans="2:10" ht="9.75" customHeight="1" x14ac:dyDescent="0.3">
      <c r="B19" s="14"/>
      <c r="C19" s="15"/>
      <c r="D19" s="28"/>
      <c r="E19" s="28"/>
      <c r="F19" s="28"/>
      <c r="G19" s="28"/>
      <c r="H19" s="28"/>
      <c r="I19" s="28"/>
      <c r="J19" s="28"/>
    </row>
    <row r="20" spans="2:10" x14ac:dyDescent="0.3">
      <c r="B20" s="19">
        <v>1</v>
      </c>
      <c r="C20" s="20" t="s">
        <v>20</v>
      </c>
      <c r="D20" s="29">
        <f>'Cap 1.OHB'!F3</f>
        <v>321435.77</v>
      </c>
      <c r="E20" s="29">
        <f>'Cap 1.OHB'!G3</f>
        <v>6720.39</v>
      </c>
      <c r="F20" s="29">
        <f>'Cap 1.OHB'!H3</f>
        <v>328156.16000000003</v>
      </c>
      <c r="G20" s="29">
        <f>'Cap 1.OHB'!I3</f>
        <v>153820.50999999998</v>
      </c>
      <c r="H20" s="29">
        <f>'Cap 1.OHB'!J3</f>
        <v>0</v>
      </c>
      <c r="I20" s="29">
        <f>'Cap 1.OHB'!K3</f>
        <v>153820.50999999998</v>
      </c>
      <c r="J20" s="29">
        <f>'Cap 1.OHB'!L3</f>
        <v>174335.65</v>
      </c>
    </row>
    <row r="21" spans="2:10" x14ac:dyDescent="0.3">
      <c r="B21" s="19">
        <v>2</v>
      </c>
      <c r="C21" s="20" t="s">
        <v>21</v>
      </c>
      <c r="D21" s="29">
        <f>'Cap 2.OHB'!F3</f>
        <v>155349.10999999999</v>
      </c>
      <c r="E21" s="29">
        <f>'Cap 2.OHB'!G3</f>
        <v>11403.529999999999</v>
      </c>
      <c r="F21" s="29">
        <f>'Cap 2.OHB'!H3</f>
        <v>166752.64000000001</v>
      </c>
      <c r="G21" s="29">
        <f>'Cap 2.OHB'!I3</f>
        <v>32458.93</v>
      </c>
      <c r="H21" s="29">
        <f>'Cap 2.OHB'!J3</f>
        <v>9435.9599999999991</v>
      </c>
      <c r="I21" s="29">
        <f>'Cap 2.OHB'!K3</f>
        <v>23022.97</v>
      </c>
      <c r="J21" s="29">
        <f>'Cap 2.OHB'!L3</f>
        <v>134293.71</v>
      </c>
    </row>
    <row r="22" spans="2:10" x14ac:dyDescent="0.3">
      <c r="B22" s="19">
        <v>3</v>
      </c>
      <c r="C22" s="20" t="s">
        <v>22</v>
      </c>
      <c r="D22" s="29">
        <f>'Cap 3-4-6 OHB'!F3</f>
        <v>100</v>
      </c>
      <c r="E22" s="29">
        <f>'Cap 3-4-6 OHB'!G3</f>
        <v>0</v>
      </c>
      <c r="F22" s="29">
        <f>'Cap 3-4-6 OHB'!H3</f>
        <v>100</v>
      </c>
      <c r="G22" s="29">
        <f>'Cap 3-4-6 OHB'!I3</f>
        <v>8.1199999999999992</v>
      </c>
      <c r="H22" s="29">
        <f>'Cap 3-4-6 OHB'!J3</f>
        <v>0</v>
      </c>
      <c r="I22" s="29">
        <f>'Cap 3-4-6 OHB'!K3</f>
        <v>8.1199999999999992</v>
      </c>
      <c r="J22" s="29">
        <f>'Cap 3-4-6 OHB'!L3</f>
        <v>91.88</v>
      </c>
    </row>
    <row r="23" spans="2:10" x14ac:dyDescent="0.3">
      <c r="B23" s="19">
        <v>4</v>
      </c>
      <c r="C23" s="20" t="s">
        <v>23</v>
      </c>
      <c r="D23" s="29">
        <f>'Cap 3-4-6 OHB'!F12</f>
        <v>0</v>
      </c>
      <c r="E23" s="29">
        <f>'Cap 3-4-6 OHB'!G12</f>
        <v>0</v>
      </c>
      <c r="F23" s="29">
        <f>'Cap 3-4-6 OHB'!H12</f>
        <v>0</v>
      </c>
      <c r="G23" s="29">
        <f>'Cap 3-4-6 OHB'!I12</f>
        <v>0</v>
      </c>
      <c r="H23" s="29">
        <f>'Cap 3-4-6 OHB'!J12</f>
        <v>0</v>
      </c>
      <c r="I23" s="29">
        <f>'Cap 3-4-6 OHB'!K12</f>
        <v>0</v>
      </c>
      <c r="J23" s="29">
        <f>'Cap 3-4-6 OHB'!L12</f>
        <v>0</v>
      </c>
    </row>
    <row r="24" spans="2:10" x14ac:dyDescent="0.3">
      <c r="B24" s="19">
        <v>6</v>
      </c>
      <c r="C24" s="20" t="s">
        <v>24</v>
      </c>
      <c r="D24" s="29">
        <f>'Cap 3-4-6 OHB'!F21</f>
        <v>3350</v>
      </c>
      <c r="E24" s="29">
        <f>'Cap 3-4-6 OHB'!G21</f>
        <v>1838.97</v>
      </c>
      <c r="F24" s="29">
        <f>'Cap 3-4-6 OHB'!H21</f>
        <v>5188.97</v>
      </c>
      <c r="G24" s="29">
        <f>'Cap 3-4-6 OHB'!I21</f>
        <v>3236.81</v>
      </c>
      <c r="H24" s="29">
        <f>'Cap 3-4-6 OHB'!J21</f>
        <v>0</v>
      </c>
      <c r="I24" s="29">
        <f>'Cap 3-4-6 OHB'!K21</f>
        <v>3236.81</v>
      </c>
      <c r="J24" s="29">
        <f>'Cap 3-4-6 OHB'!L21</f>
        <v>1952.1600000000003</v>
      </c>
    </row>
    <row r="25" spans="2:10" ht="9" customHeight="1" x14ac:dyDescent="0.3"/>
    <row r="26" spans="2:10" s="26" customFormat="1" ht="21" x14ac:dyDescent="0.4">
      <c r="B26" s="23" t="s">
        <v>25</v>
      </c>
      <c r="C26" s="24"/>
      <c r="D26" s="25">
        <f t="shared" ref="D26:J26" si="4">SUM(D20:D25)</f>
        <v>480234.88</v>
      </c>
      <c r="E26" s="25">
        <f t="shared" si="4"/>
        <v>19962.89</v>
      </c>
      <c r="F26" s="25">
        <f t="shared" si="4"/>
        <v>500197.77</v>
      </c>
      <c r="G26" s="25">
        <f t="shared" si="4"/>
        <v>189524.36999999997</v>
      </c>
      <c r="H26" s="25">
        <f t="shared" si="4"/>
        <v>9435.9599999999991</v>
      </c>
      <c r="I26" s="25">
        <f t="shared" si="4"/>
        <v>180088.40999999997</v>
      </c>
      <c r="J26" s="25">
        <f t="shared" si="4"/>
        <v>310673.39999999997</v>
      </c>
    </row>
    <row r="28" spans="2:10" x14ac:dyDescent="0.3">
      <c r="C28" s="15"/>
      <c r="D28" s="30"/>
      <c r="E28" s="30"/>
      <c r="F28" s="30"/>
      <c r="G28" s="30"/>
      <c r="H28" s="30"/>
      <c r="I28" s="30"/>
      <c r="J28" s="30"/>
    </row>
    <row r="29" spans="2:10" x14ac:dyDescent="0.3">
      <c r="D29" s="30"/>
    </row>
    <row r="30" spans="2:10" x14ac:dyDescent="0.3">
      <c r="D30" s="30"/>
    </row>
    <row r="31" spans="2:10" x14ac:dyDescent="0.3">
      <c r="B31" s="62"/>
    </row>
    <row r="32" spans="2:10" ht="15" customHeight="1" x14ac:dyDescent="0.3">
      <c r="D32" s="141"/>
    </row>
    <row r="34" spans="3:3" x14ac:dyDescent="0.3">
      <c r="C34" s="62"/>
    </row>
  </sheetData>
  <pageMargins left="0.31496062992125984" right="0.31496062992125984" top="0.74803149606299213" bottom="0.55118110236220474" header="0.31496062992125984" footer="0.31496062992125984"/>
  <pageSetup paperSize="9" scale="83" orientation="landscape" r:id="rId1"/>
  <headerFooter>
    <oddFooter>&amp;CSeguiment pressupostari 2023</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26B4F77A253745BEB532A475AA1404" ma:contentTypeVersion="16" ma:contentTypeDescription="Crea un document nou" ma:contentTypeScope="" ma:versionID="0d030649c40a4e481c8ebe8810b48131">
  <xsd:schema xmlns:xsd="http://www.w3.org/2001/XMLSchema" xmlns:xs="http://www.w3.org/2001/XMLSchema" xmlns:p="http://schemas.microsoft.com/office/2006/metadata/properties" xmlns:ns2="8bbe3a3b-e8e0-4c60-85a0-914a76045c4b" xmlns:ns3="977d640c-2baf-417a-bfef-cea2a0cd824b" targetNamespace="http://schemas.microsoft.com/office/2006/metadata/properties" ma:root="true" ma:fieldsID="0b57d7f1d461c46ef786c3bfe6c51cac" ns2:_="" ns3:_="">
    <xsd:import namespace="8bbe3a3b-e8e0-4c60-85a0-914a76045c4b"/>
    <xsd:import namespace="977d640c-2baf-417a-bfef-cea2a0cd82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be3a3b-e8e0-4c60-85a0-914a76045c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es de la imatge" ma:readOnly="false" ma:fieldId="{5cf76f15-5ced-4ddc-b409-7134ff3c332f}" ma:taxonomyMulti="true" ma:sspId="34c01127-bdf0-454e-9077-a20ba63b60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7d640c-2baf-417a-bfef-cea2a0cd824b" elementFormDefault="qualified">
    <xsd:import namespace="http://schemas.microsoft.com/office/2006/documentManagement/types"/>
    <xsd:import namespace="http://schemas.microsoft.com/office/infopath/2007/PartnerControls"/>
    <xsd:element name="SharedWithUsers" ma:index="19"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 compartit amb detal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bbe3a3b-e8e0-4c60-85a0-914a76045c4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2748E79-4ABA-4A84-B604-DF19C064C0DC}">
  <ds:schemaRefs>
    <ds:schemaRef ds:uri="http://schemas.microsoft.com/sharepoint/v3/contenttype/forms"/>
  </ds:schemaRefs>
</ds:datastoreItem>
</file>

<file path=customXml/itemProps2.xml><?xml version="1.0" encoding="utf-8"?>
<ds:datastoreItem xmlns:ds="http://schemas.openxmlformats.org/officeDocument/2006/customXml" ds:itemID="{C6486D70-0CCA-4BDB-9202-D5D3F0B441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be3a3b-e8e0-4c60-85a0-914a76045c4b"/>
    <ds:schemaRef ds:uri="977d640c-2baf-417a-bfef-cea2a0cd82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A81E5B-096D-40CA-B974-72A10743B7A1}">
  <ds:schemaRefs>
    <ds:schemaRef ds:uri="http://schemas.microsoft.com/office/2006/metadata/properties"/>
    <ds:schemaRef ds:uri="http://schemas.microsoft.com/office/infopath/2007/PartnerControls"/>
    <ds:schemaRef ds:uri="8bbe3a3b-e8e0-4c60-85a0-914a76045c4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20</vt:i4>
      </vt:variant>
    </vt:vector>
  </HeadingPairs>
  <TitlesOfParts>
    <vt:vector size="20" baseType="lpstr">
      <vt:lpstr>Resum General</vt:lpstr>
      <vt:lpstr>Resum IERMB</vt:lpstr>
      <vt:lpstr>Cap. 3 Ing. vendes</vt:lpstr>
      <vt:lpstr>Cap. 4 Ing. Transf.corrents</vt:lpstr>
      <vt:lpstr>Cap. 5-8 Ing. pat - Act.fin.</vt:lpstr>
      <vt:lpstr>Cap. 1 Desp. Personal</vt:lpstr>
      <vt:lpstr>Cap. 2 Desp.Corrents</vt:lpstr>
      <vt:lpstr>Cap. 3-4-6 Df,TC,Inv</vt:lpstr>
      <vt:lpstr>Resum OHB</vt:lpstr>
      <vt:lpstr> Cap 3-4. OHB</vt:lpstr>
      <vt:lpstr>Cap 5-8.OHB</vt:lpstr>
      <vt:lpstr>Cap 1.OHB</vt:lpstr>
      <vt:lpstr>Cap 2.OHB</vt:lpstr>
      <vt:lpstr>Cap 3-4-6 OHB</vt:lpstr>
      <vt:lpstr>Resum IIAB</vt:lpstr>
      <vt:lpstr>Cap 3-4.IIAB</vt:lpstr>
      <vt:lpstr>Cap. 5-8 IIAB</vt:lpstr>
      <vt:lpstr>Cap 1. IIAB</vt:lpstr>
      <vt:lpstr>Cap 2.IIAB</vt:lpstr>
      <vt:lpstr>Cap 3-4-6 IIAB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Carlos Migoya Martinez</dc:creator>
  <cp:keywords/>
  <dc:description/>
  <cp:lastModifiedBy>María Reyes Ramírez Gómez</cp:lastModifiedBy>
  <cp:revision/>
  <dcterms:created xsi:type="dcterms:W3CDTF">2011-11-15T15:44:37Z</dcterms:created>
  <dcterms:modified xsi:type="dcterms:W3CDTF">2023-10-09T11:28:35Z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0x010100FB26B4F77A253745BEB532A475AA1404</vt:lpwstr>
  </property>
  <property fmtid="{D5CDD505-2E9C-101B-9397-08002B2CF9AE}" pid="3" name="MediaServiceImageTags">
    <vt:lpwstr/>
  </property>
</Properties>
</file>