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"/>
    </mc:Choice>
  </mc:AlternateContent>
  <xr:revisionPtr revIDLastSave="481" documentId="8_{EC2D351B-E729-4CA2-84E1-EC869C3E208D}" xr6:coauthVersionLast="47" xr6:coauthVersionMax="47" xr10:uidLastSave="{EA0943E2-0456-48D3-A638-828A9D9F778A}"/>
  <bookViews>
    <workbookView xWindow="-120" yWindow="-120" windowWidth="29040" windowHeight="15840" xr2:uid="{B678159F-E876-4157-A502-4EA7516F0844}"/>
  </bookViews>
  <sheets>
    <sheet name="Taula salarial 202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7" i="6"/>
  <c r="I33" i="6" l="1"/>
  <c r="J33" i="6" s="1"/>
  <c r="G33" i="6"/>
  <c r="H33" i="6" s="1"/>
  <c r="F33" i="6"/>
  <c r="I32" i="6"/>
  <c r="J32" i="6" s="1"/>
  <c r="G32" i="6"/>
  <c r="H32" i="6" s="1"/>
  <c r="F32" i="6"/>
  <c r="I31" i="6"/>
  <c r="J31" i="6" s="1"/>
  <c r="G31" i="6"/>
  <c r="H31" i="6" s="1"/>
  <c r="F31" i="6"/>
  <c r="I29" i="6"/>
  <c r="J29" i="6" s="1"/>
  <c r="G29" i="6"/>
  <c r="H29" i="6" s="1"/>
  <c r="F29" i="6"/>
  <c r="I28" i="6"/>
  <c r="J28" i="6" s="1"/>
  <c r="G28" i="6"/>
  <c r="H28" i="6" s="1"/>
  <c r="F28" i="6"/>
  <c r="I27" i="6"/>
  <c r="J27" i="6" s="1"/>
  <c r="G27" i="6"/>
  <c r="H27" i="6" s="1"/>
  <c r="F27" i="6"/>
  <c r="I25" i="6"/>
  <c r="J25" i="6" s="1"/>
  <c r="G25" i="6"/>
  <c r="H25" i="6" s="1"/>
  <c r="F25" i="6"/>
  <c r="I24" i="6"/>
  <c r="J24" i="6" s="1"/>
  <c r="G24" i="6"/>
  <c r="H24" i="6" s="1"/>
  <c r="F24" i="6"/>
  <c r="I23" i="6"/>
  <c r="J23" i="6" s="1"/>
  <c r="G23" i="6"/>
  <c r="H23" i="6" s="1"/>
  <c r="F23" i="6"/>
  <c r="I21" i="6"/>
  <c r="J21" i="6" s="1"/>
  <c r="G21" i="6"/>
  <c r="H21" i="6" s="1"/>
  <c r="F21" i="6"/>
  <c r="I20" i="6"/>
  <c r="J20" i="6" s="1"/>
  <c r="G20" i="6"/>
  <c r="H20" i="6" s="1"/>
  <c r="F20" i="6"/>
  <c r="I19" i="6"/>
  <c r="J19" i="6" s="1"/>
  <c r="G19" i="6"/>
  <c r="H19" i="6" s="1"/>
  <c r="F19" i="6"/>
  <c r="I18" i="6"/>
  <c r="J18" i="6" s="1"/>
  <c r="G18" i="6"/>
  <c r="H18" i="6" s="1"/>
  <c r="F18" i="6"/>
  <c r="I17" i="6"/>
  <c r="J17" i="6" s="1"/>
  <c r="G17" i="6"/>
  <c r="H17" i="6" s="1"/>
  <c r="I15" i="6"/>
  <c r="J15" i="6" s="1"/>
  <c r="G15" i="6"/>
  <c r="H15" i="6" s="1"/>
  <c r="K28" i="6" l="1"/>
  <c r="K19" i="6"/>
  <c r="K33" i="6"/>
  <c r="K32" i="6"/>
  <c r="K27" i="6"/>
  <c r="K25" i="6"/>
  <c r="K21" i="6"/>
  <c r="K20" i="6"/>
  <c r="K15" i="6"/>
  <c r="K17" i="6"/>
  <c r="K23" i="6"/>
  <c r="K29" i="6"/>
  <c r="K18" i="6"/>
  <c r="K24" i="6"/>
  <c r="K31" i="6"/>
</calcChain>
</file>

<file path=xl/sharedStrings.xml><?xml version="1.0" encoding="utf-8"?>
<sst xmlns="http://schemas.openxmlformats.org/spreadsheetml/2006/main" count="38" uniqueCount="30">
  <si>
    <t>Gerent</t>
  </si>
  <si>
    <t>RETRIBUCIÓ BRUTA ANUAL DEL PERSONAL</t>
  </si>
  <si>
    <t xml:space="preserve">COMPLEMENTS </t>
  </si>
  <si>
    <t>GRUP PROFESSIONAL</t>
  </si>
  <si>
    <t>DESCRIPCIÓ</t>
  </si>
  <si>
    <t>CÀRREC/LLOC DE TREBALL</t>
  </si>
  <si>
    <t>MENSUAL</t>
  </si>
  <si>
    <t>SALARI BASE</t>
  </si>
  <si>
    <t xml:space="preserve">NIVELL PROFESSIONAL </t>
  </si>
  <si>
    <t>RESPONSABILITAT</t>
  </si>
  <si>
    <t>TOTAL</t>
  </si>
  <si>
    <t>Càrrecs directius</t>
  </si>
  <si>
    <t>Alts càrrecs i personal directiu i eventual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</si>
  <si>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</si>
  <si>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</si>
  <si>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Cap d'Àrea/Unitat</t>
  </si>
  <si>
    <t>Responsable d'Àrea/Servei/Unitat</t>
  </si>
  <si>
    <t>Investigador/a - tècnic/a Sènior</t>
  </si>
  <si>
    <t>Investigador/a - tècnic/a General</t>
  </si>
  <si>
    <t>Investigador/a - tècnic/a Junior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</si>
  <si>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</si>
  <si>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</si>
  <si>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</si>
  <si>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</si>
  <si>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Tècnic/a Sènior</t>
  </si>
  <si>
    <t>Tècnic/a General</t>
  </si>
  <si>
    <t>Tècnic/a Junior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</si>
  <si>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</si>
  <si>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</si>
  <si>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CONSORCI INSTITUT METRÒPOLI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</si>
</sst>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-403]_-;\-* #,##0.00\ [$€-403]_-;_-* &quot;-&quot;??\ [$€-403]_-;_-@_-"/>
  </numFmts>
  <fonts count="20" x14ac:knownFonts="1">
    <font>
      <sz val="10"/>
      <color theme="1"/>
      <name val="Open Sans"/>
      <family val="2"/>
      <scheme val="minor"/>
    </font>
    <font>
      <sz val="30"/>
      <name val="Atkinson Hyperlegible"/>
      <family val="2"/>
      <scheme val="major"/>
    </font>
    <font>
      <b/>
      <sz val="10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b/>
      <sz val="14"/>
      <color rgb="FF8700FF"/>
      <name val="Open Sans"/>
      <family val="2"/>
      <scheme val="minor"/>
    </font>
    <font>
      <sz val="10"/>
      <color rgb="FF8700FF"/>
      <name val="Open Sans"/>
      <family val="2"/>
      <scheme val="minor"/>
    </font>
    <font>
      <sz val="10"/>
      <name val="Open Sans"/>
      <family val="2"/>
      <scheme val="minor"/>
    </font>
    <font>
      <sz val="10"/>
      <color theme="0"/>
      <name val="Open Sans"/>
      <family val="2"/>
      <scheme val="minor"/>
    </font>
    <font>
      <sz val="10"/>
      <color rgb="FF7F7F7F"/>
      <name val="Open Sans"/>
      <family val="2"/>
      <scheme val="minor"/>
    </font>
    <font>
      <b/>
      <sz val="11"/>
      <name val="Open Sans"/>
      <family val="2"/>
      <scheme val="minor"/>
    </font>
    <font>
      <sz val="20"/>
      <name val="Atkinson Hyperlegible"/>
      <scheme val="major"/>
    </font>
    <font>
      <b/>
      <sz val="10"/>
      <color theme="1"/>
      <name val="Atkinson Hyperlegible"/>
      <scheme val="major"/>
    </font>
    <font>
      <sz val="10"/>
      <color theme="1"/>
      <name val="Atkinson Hyperlegible"/>
      <scheme val="maj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Open Sans"/>
      <family val="2"/>
      <scheme val="minor"/>
    </font>
    <font>
      <b/>
      <i/>
      <sz val="11"/>
      <color theme="1"/>
      <name val="Open Sans"/>
      <family val="2"/>
      <scheme val="minor"/>
    </font>
    <font>
      <sz val="11"/>
      <name val="Open Sans"/>
      <family val="2"/>
      <scheme val="minor"/>
    </font>
    <font>
      <i/>
      <sz val="11"/>
      <color theme="1"/>
      <name val="Open Sans"/>
      <family val="2"/>
      <scheme val="minor"/>
    </font>
    <font>
      <b/>
      <sz val="12"/>
      <color theme="0"/>
      <name val="Open Sans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9" fontId="1" fillId="0" borderId="0" applyFill="0" applyProtection="0">
      <alignment vertical="center"/>
    </xf>
    <xf numFmtId="49" fontId="4" fillId="0" borderId="2">
      <alignment vertical="center"/>
    </xf>
    <xf numFmtId="49" fontId="10" fillId="0" borderId="0" applyFill="0" applyProtection="0">
      <alignment vertical="center"/>
    </xf>
    <xf numFmtId="49" fontId="11" fillId="0" borderId="0" applyProtection="0">
      <alignment vertical="center"/>
    </xf>
    <xf numFmtId="49" fontId="5" fillId="0" borderId="0" applyFill="0" applyProtection="0">
      <alignment vertical="center"/>
    </xf>
    <xf numFmtId="0" fontId="9" fillId="2" borderId="0" applyNumberFormat="0" applyAlignment="0" applyProtection="0"/>
    <xf numFmtId="0" fontId="8" fillId="0" borderId="0" applyNumberFormat="0" applyFill="0" applyBorder="0" applyProtection="0">
      <alignment vertical="center"/>
    </xf>
    <xf numFmtId="49" fontId="3" fillId="0" borderId="1">
      <alignment vertical="center"/>
    </xf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6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49" fontId="12" fillId="0" borderId="1">
      <alignment vertical="center"/>
    </xf>
    <xf numFmtId="49" fontId="2" fillId="0" borderId="3" applyFill="0" applyProtection="0">
      <alignment vertical="center"/>
    </xf>
    <xf numFmtId="0" fontId="13" fillId="0" borderId="0"/>
    <xf numFmtId="0" fontId="14" fillId="0" borderId="0"/>
  </cellStyleXfs>
  <cellXfs count="51">
    <xf numFmtId="0" fontId="0" fillId="0" borderId="0" xfId="0"/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164" fontId="17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164" fontId="17" fillId="0" borderId="0" xfId="0" applyNumberFormat="1" applyFont="1" applyAlignment="1">
      <alignment horizontal="right" vertical="center"/>
    </xf>
    <xf numFmtId="164" fontId="17" fillId="0" borderId="13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0" fontId="15" fillId="27" borderId="7" xfId="0" applyFont="1" applyFill="1" applyBorder="1" applyAlignment="1">
      <alignment vertical="center"/>
    </xf>
    <xf numFmtId="0" fontId="2" fillId="27" borderId="7" xfId="0" applyFont="1" applyFill="1" applyBorder="1" applyAlignment="1">
      <alignment horizontal="right" vertical="center" wrapText="1"/>
    </xf>
    <xf numFmtId="164" fontId="17" fillId="27" borderId="11" xfId="0" applyNumberFormat="1" applyFont="1" applyFill="1" applyBorder="1" applyAlignment="1">
      <alignment horizontal="right" vertical="center"/>
    </xf>
    <xf numFmtId="164" fontId="17" fillId="27" borderId="14" xfId="0" applyNumberFormat="1" applyFont="1" applyFill="1" applyBorder="1" applyAlignment="1">
      <alignment horizontal="right" vertical="center"/>
    </xf>
    <xf numFmtId="164" fontId="17" fillId="27" borderId="17" xfId="0" applyNumberFormat="1" applyFont="1" applyFill="1" applyBorder="1" applyAlignment="1">
      <alignment horizontal="right" vertical="center"/>
    </xf>
    <xf numFmtId="164" fontId="17" fillId="27" borderId="20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0" xfId="0" applyNumberFormat="1"/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justify" vertical="center"/>
    </xf>
    <xf numFmtId="164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justify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28" borderId="0" xfId="0" applyFont="1" applyFill="1" applyAlignment="1">
      <alignment horizontal="center" vertical="top"/>
    </xf>
    <xf numFmtId="0" fontId="19" fillId="28" borderId="0" xfId="0" applyFont="1" applyFill="1" applyAlignment="1">
      <alignment horizontal="center"/>
    </xf>
    <xf numFmtId="0" fontId="15" fillId="27" borderId="4" xfId="0" applyFont="1" applyFill="1" applyBorder="1" applyAlignment="1">
      <alignment horizontal="center" wrapText="1"/>
    </xf>
    <xf numFmtId="0" fontId="15" fillId="27" borderId="5" xfId="0" applyFont="1" applyFill="1" applyBorder="1" applyAlignment="1">
      <alignment horizontal="center" wrapText="1"/>
    </xf>
    <xf numFmtId="0" fontId="15" fillId="27" borderId="6" xfId="0" applyFont="1" applyFill="1" applyBorder="1" applyAlignment="1">
      <alignment horizontal="center" wrapText="1"/>
    </xf>
  </cellXfs>
  <cellStyles count="37">
    <cellStyle name="20% - Èmfasi1" xfId="10" builtinId="30" customBuiltin="1"/>
    <cellStyle name="20% - Èmfasi2" xfId="14" builtinId="34" customBuiltin="1"/>
    <cellStyle name="20% - Èmfasi3" xfId="18" builtinId="38" customBuiltin="1"/>
    <cellStyle name="20% - Èmfasi4" xfId="22" builtinId="42" customBuiltin="1"/>
    <cellStyle name="20% - Èmfasi5" xfId="26" builtinId="46" customBuiltin="1"/>
    <cellStyle name="20% - Èmfasi6" xfId="30" builtinId="50" customBuiltin="1"/>
    <cellStyle name="40% - Èmfasi1" xfId="11" builtinId="31" customBuiltin="1"/>
    <cellStyle name="40% - Èmfasi2" xfId="15" builtinId="35" customBuiltin="1"/>
    <cellStyle name="40% - Èmfasi3" xfId="19" builtinId="39" customBuiltin="1"/>
    <cellStyle name="40% - Èmfasi4" xfId="23" builtinId="43" customBuiltin="1"/>
    <cellStyle name="40% - Èmfasi5" xfId="27" builtinId="47" customBuiltin="1"/>
    <cellStyle name="40% - Èmfasi6" xfId="31" builtinId="51" customBuiltin="1"/>
    <cellStyle name="60% - Èmfasi1" xfId="12" builtinId="32" customBuiltin="1"/>
    <cellStyle name="60% - Èmfasi2" xfId="16" builtinId="36" customBuiltin="1"/>
    <cellStyle name="60% - Èmfasi3" xfId="20" builtinId="40" customBuiltin="1"/>
    <cellStyle name="60% - Èmfasi4" xfId="24" builtinId="44" customBuiltin="1"/>
    <cellStyle name="60% - Èmfasi5" xfId="28" builtinId="48" customBuiltin="1"/>
    <cellStyle name="60% - Èmfasi6" xfId="32" builtinId="52" customBuiltin="1"/>
    <cellStyle name="Càlcul" xfId="6" builtinId="22" customBuiltin="1"/>
    <cellStyle name="Èmfasi1" xfId="9" builtinId="29" customBuiltin="1"/>
    <cellStyle name="Èmfasi2" xfId="13" builtinId="33" customBuiltin="1"/>
    <cellStyle name="Èmfasi3" xfId="17" builtinId="37" customBuiltin="1"/>
    <cellStyle name="Èmfasi4" xfId="21" builtinId="41" customBuiltin="1"/>
    <cellStyle name="Èmfasi5" xfId="25" builtinId="45" customBuiltin="1"/>
    <cellStyle name="Èmfasi6" xfId="29" builtinId="49" customBuiltin="1"/>
    <cellStyle name="Normal" xfId="0" builtinId="0" customBuiltin="1"/>
    <cellStyle name="Normal 2" xfId="35" xr:uid="{26F38B50-6981-4689-9F0C-A30749B05D86}"/>
    <cellStyle name="Normal 4" xfId="36" xr:uid="{AC22CA92-AC0F-46BA-9F68-126C43E6F0C3}"/>
    <cellStyle name="Text explicatiu" xfId="7" builtinId="53" customBuiltin="1"/>
    <cellStyle name="Títol" xfId="1" builtinId="15" customBuiltin="1"/>
    <cellStyle name="Títol 1" xfId="2" builtinId="16" hidden="1" customBuiltin="1"/>
    <cellStyle name="Títol 2" xfId="3" builtinId="17" customBuiltin="1"/>
    <cellStyle name="Títol 3" xfId="4" builtinId="18" customBuiltin="1"/>
    <cellStyle name="Títol 4" xfId="5" builtinId="19" customBuiltin="1"/>
    <cellStyle name="Titulo 4" xfId="33" xr:uid="{A4AD023D-B57B-407B-8DC6-916C02A5B590}"/>
    <cellStyle name="Título graficos" xfId="34" xr:uid="{6BD05E1D-319E-4237-9FDC-76C12309E6B0}"/>
    <cellStyle name="Total" xfId="8" builtinId="25" customBuiltin="1"/>
  </cellStyles>
  <dxfs count="1">
    <dxf>
      <border>
        <top style="thin">
          <color rgb="FF8700FF"/>
        </top>
        <bottom style="thin">
          <color rgb="FF8700FF"/>
        </bottom>
        <horizontal style="thin">
          <color rgb="FF8700FF"/>
        </horizontal>
      </border>
    </dxf>
  </dxfs>
  <tableStyles count="1" defaultTableStyle="TableStyleMedium2" defaultPivotStyle="PivotStyleLight16">
    <tableStyle name="Estilo de tabla 1" pivot="0" count="1" xr9:uid="{23813640-DAC9-43F2-96A7-2A7F53945043}">
      <tableStyleElement type="wholeTable" dxfId="0"/>
    </tableStyle>
  </tableStyles>
  <colors>
    <mruColors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403412</xdr:colOff>
      <xdr:row>0</xdr:row>
      <xdr:rowOff>67236</xdr:rowOff>
    </xdr:from>
    <xdr:to>
      <xdr:col>10</xdr:col>
      <xdr:colOff>941977</xdr:colOff>
      <xdr:row>3</xdr:row>
      <xdr:rowOff>67235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DEF47FC7-7E09-4ADF-937F-C0580084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41" y="67236"/>
          <a:ext cx="171518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Institut Metròpoli">
      <a:dk1>
        <a:srgbClr val="000000"/>
      </a:dk1>
      <a:lt1>
        <a:srgbClr val="FFFFFF"/>
      </a:lt1>
      <a:dk2>
        <a:srgbClr val="6CCE73"/>
      </a:dk2>
      <a:lt2>
        <a:srgbClr val="F36E45"/>
      </a:lt2>
      <a:accent1>
        <a:srgbClr val="801C45"/>
      </a:accent1>
      <a:accent2>
        <a:srgbClr val="FFCF49"/>
      </a:accent2>
      <a:accent3>
        <a:srgbClr val="FC8CFC"/>
      </a:accent3>
      <a:accent4>
        <a:srgbClr val="FF3C3C"/>
      </a:accent4>
      <a:accent5>
        <a:srgbClr val="45F2F2"/>
      </a:accent5>
      <a:accent6>
        <a:srgbClr val="8700FF"/>
      </a:accent6>
      <a:hlink>
        <a:srgbClr val="8700FF"/>
      </a:hlink>
      <a:folHlink>
        <a:srgbClr val="000000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EA1A-3A54-41FA-88D9-8D0A2D1EE80A}">
  <sheetPr>
    <pageSetUpPr fitToPage="1"/>
  </sheetPr>
  <dimension ref="B6:L34"/>
  <sheetViews>
    <sheetView showGridLines="0" tabSelected="1" zoomScale="85" zoomScaleNormal="85" workbookViewId="0">
      <selection activeCell="B7" sqref="B7:K7"/>
    </sheetView>
  </sheetViews>
  <sheetFormatPr defaultColWidth="11.42578125" defaultRowHeight="15" x14ac:dyDescent="0.3"/>
  <cols>
    <col min="2" max="2" width="29.85546875" customWidth="1"/>
    <col min="3" max="3" width="51.5703125" customWidth="1"/>
    <col min="4" max="4" width="30.85546875" bestFit="1" customWidth="1"/>
    <col min="5" max="5" width="13.5703125" hidden="1" customWidth="1"/>
    <col min="6" max="6" width="14.5703125" customWidth="1"/>
    <col min="7" max="7" width="14.5703125" hidden="1" customWidth="1"/>
    <col min="8" max="8" width="15.85546875" customWidth="1"/>
    <col min="9" max="9" width="1.140625" hidden="1" customWidth="1"/>
    <col min="10" max="10" width="17.5703125" customWidth="1"/>
    <col min="11" max="11" width="14.5703125" customWidth="1"/>
    <col min="12" max="12" width="12" bestFit="1" customWidth="1"/>
  </cols>
  <sheetData>
    <row r="6" spans="2:12" ht="18" x14ac:dyDescent="0.3"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</row>
    <row r="7" spans="2:12" ht="18" x14ac:dyDescent="0.3">
      <c r="B7" s="46">
        <v>2025</v>
      </c>
      <c r="C7" s="46"/>
      <c r="D7" s="46"/>
      <c r="E7" s="46"/>
      <c r="F7" s="46"/>
      <c r="G7" s="46"/>
      <c r="H7" s="46"/>
      <c r="I7" s="46"/>
      <c r="J7" s="46"/>
      <c r="K7" s="46"/>
    </row>
    <row r="8" spans="2:12" ht="18" x14ac:dyDescent="0.35">
      <c r="B8" s="47" t="s">
        <v>29</v>
      </c>
      <c r="C8" s="47"/>
      <c r="D8" s="47"/>
      <c r="E8" s="47"/>
      <c r="F8" s="47"/>
      <c r="G8" s="47"/>
      <c r="H8" s="47"/>
      <c r="I8" s="47"/>
      <c r="J8" s="47"/>
      <c r="K8" s="47"/>
    </row>
    <row r="11" spans="2:12" ht="16.5" x14ac:dyDescent="0.3">
      <c r="H11" s="48" t="s">
        <v>2</v>
      </c>
      <c r="I11" s="49"/>
      <c r="J11" s="50"/>
      <c r="K11" s="1"/>
    </row>
    <row r="12" spans="2:12" ht="105" x14ac:dyDescent="0.3">
      <c r="B12" s="12" t="s">
        <v>3</v>
      </c>
      <c r="C12" s="12" t="s">
        <v>4</v>
      </c>
      <c r="D12" s="12" t="s">
        <v>5</v>
      </c>
      <c r="E12" s="13" t="s">
        <v>6</v>
      </c>
      <c r="F12" s="13" t="s">
        <v>7</v>
      </c>
      <c r="G12" s="13" t="s">
        <v>6</v>
      </c>
      <c r="H12" s="13" t="s">
        <v>8</v>
      </c>
      <c r="I12" s="13" t="s">
        <v>6</v>
      </c>
      <c r="J12" s="13" t="s">
        <v>9</v>
      </c>
      <c r="K12" s="13" t="s">
        <v>10</v>
      </c>
    </row>
    <row r="13" spans="2:12" ht="16.5" x14ac:dyDescent="0.3">
      <c r="B13" s="2"/>
      <c r="C13" s="2"/>
      <c r="D13" s="3"/>
      <c r="E13" s="4"/>
      <c r="F13" s="4"/>
      <c r="G13" s="4"/>
      <c r="H13" s="4"/>
      <c r="I13" s="4"/>
      <c r="J13" s="4"/>
      <c r="K13" s="4"/>
    </row>
    <row r="14" spans="2:12" x14ac:dyDescent="0.3">
      <c r="E14" s="18"/>
      <c r="F14" s="18"/>
      <c r="G14" s="18"/>
      <c r="H14" s="18"/>
      <c r="I14" s="18"/>
      <c r="J14" s="18"/>
      <c r="K14" s="18"/>
    </row>
    <row r="15" spans="2:12" ht="21.75" customHeight="1" x14ac:dyDescent="0.3">
      <c r="B15" s="19" t="s">
        <v>11</v>
      </c>
      <c r="C15" s="20" t="s">
        <v>12</v>
      </c>
      <c r="D15" s="21" t="s">
        <v>0</v>
      </c>
      <c r="E15" s="5">
        <v>1804.23</v>
      </c>
      <c r="F15" s="5">
        <f>E15*14</f>
        <v>25259.22</v>
      </c>
      <c r="G15" s="5">
        <f>ROUND(E15*30%,2)</f>
        <v>541.27</v>
      </c>
      <c r="H15" s="5">
        <f>G15*14</f>
        <v>7577.78</v>
      </c>
      <c r="I15" s="5">
        <f>ROUND(E15*125%,2)</f>
        <v>2255.29</v>
      </c>
      <c r="J15" s="5">
        <f>ROUND(I15*14,2)</f>
        <v>31574.06</v>
      </c>
      <c r="K15" s="14">
        <f>(F15+H15+J15)</f>
        <v>64411.06</v>
      </c>
      <c r="L15" s="22"/>
    </row>
    <row r="16" spans="2:12" ht="16.5" x14ac:dyDescent="0.3">
      <c r="B16" s="23"/>
      <c r="C16" s="23"/>
      <c r="D16" s="6"/>
      <c r="E16" s="7"/>
      <c r="F16" s="7"/>
      <c r="G16" s="7"/>
      <c r="H16" s="7"/>
      <c r="I16" s="7"/>
      <c r="J16" s="7"/>
      <c r="K16" s="7"/>
    </row>
    <row r="17" spans="2:12" ht="23.25" customHeight="1" x14ac:dyDescent="0.3">
      <c r="B17" s="37" t="s">
        <v>13</v>
      </c>
      <c r="C17" s="43" t="s">
        <v>14</v>
      </c>
      <c r="D17" s="24" t="s">
        <v>15</v>
      </c>
      <c r="E17" s="8">
        <v>1804.23</v>
      </c>
      <c r="F17" s="8">
        <f>E17*14</f>
        <v>25259.22</v>
      </c>
      <c r="G17" s="8">
        <f>ROUND(E17*30%,2)</f>
        <v>541.27</v>
      </c>
      <c r="H17" s="8">
        <f t="shared" ref="H17:H33" si="0">G17*14</f>
        <v>7577.78</v>
      </c>
      <c r="I17" s="8">
        <f>ROUND(E17*60%,2)</f>
        <v>1082.54</v>
      </c>
      <c r="J17" s="8">
        <f t="shared" ref="J17:J21" si="1">ROUND(I17*14,2)</f>
        <v>15155.56</v>
      </c>
      <c r="K17" s="15">
        <f t="shared" ref="K17:K21" si="2">(F17+H17+J17)</f>
        <v>47992.56</v>
      </c>
      <c r="L17" s="22"/>
    </row>
    <row r="18" spans="2:12" ht="23.25" customHeight="1" x14ac:dyDescent="0.3">
      <c r="B18" s="38"/>
      <c r="C18" s="44"/>
      <c r="D18" s="25" t="s">
        <v>16</v>
      </c>
      <c r="E18" s="9">
        <v>1804.23</v>
      </c>
      <c r="F18" s="9">
        <f>E18*14</f>
        <v>25259.22</v>
      </c>
      <c r="G18" s="9">
        <f>ROUND(E18*30%,2)</f>
        <v>541.27</v>
      </c>
      <c r="H18" s="9">
        <f t="shared" si="0"/>
        <v>7577.78</v>
      </c>
      <c r="I18" s="9">
        <f>ROUND(E18*20%,2)</f>
        <v>360.85</v>
      </c>
      <c r="J18" s="9">
        <f t="shared" si="1"/>
        <v>5051.8999999999996</v>
      </c>
      <c r="K18" s="16">
        <f t="shared" si="2"/>
        <v>37888.9</v>
      </c>
      <c r="L18" s="22"/>
    </row>
    <row r="19" spans="2:12" ht="23.25" customHeight="1" x14ac:dyDescent="0.3">
      <c r="B19" s="38"/>
      <c r="C19" s="44"/>
      <c r="D19" s="25" t="s">
        <v>17</v>
      </c>
      <c r="E19" s="9">
        <v>1804.23</v>
      </c>
      <c r="F19" s="9">
        <f>E19*14</f>
        <v>25259.22</v>
      </c>
      <c r="G19" s="9">
        <f>ROUND(E19*30%,2)</f>
        <v>541.27</v>
      </c>
      <c r="H19" s="9">
        <f t="shared" si="0"/>
        <v>7577.78</v>
      </c>
      <c r="I19" s="9">
        <f>ROUND(E19*10%,2)</f>
        <v>180.42</v>
      </c>
      <c r="J19" s="9">
        <f t="shared" si="1"/>
        <v>2525.88</v>
      </c>
      <c r="K19" s="16">
        <f t="shared" si="2"/>
        <v>35362.879999999997</v>
      </c>
      <c r="L19" s="22"/>
    </row>
    <row r="20" spans="2:12" ht="23.25" customHeight="1" x14ac:dyDescent="0.3">
      <c r="B20" s="38"/>
      <c r="C20" s="44"/>
      <c r="D20" s="25" t="s">
        <v>18</v>
      </c>
      <c r="E20" s="9">
        <v>1804.23</v>
      </c>
      <c r="F20" s="9">
        <f>E20*14</f>
        <v>25259.22</v>
      </c>
      <c r="G20" s="9">
        <f>ROUND(E20*20%,2)</f>
        <v>360.85</v>
      </c>
      <c r="H20" s="9">
        <f t="shared" si="0"/>
        <v>5051.9000000000005</v>
      </c>
      <c r="I20" s="9">
        <f>ROUND(E20*10%,2)</f>
        <v>180.42</v>
      </c>
      <c r="J20" s="9">
        <f t="shared" si="1"/>
        <v>2525.88</v>
      </c>
      <c r="K20" s="16">
        <f t="shared" si="2"/>
        <v>32837</v>
      </c>
      <c r="L20" s="22"/>
    </row>
    <row r="21" spans="2:12" ht="23.25" customHeight="1" x14ac:dyDescent="0.3">
      <c r="B21" s="39"/>
      <c r="C21" s="45"/>
      <c r="D21" s="26" t="s">
        <v>19</v>
      </c>
      <c r="E21" s="9">
        <v>1804.23</v>
      </c>
      <c r="F21" s="10">
        <f>E21*14</f>
        <v>25259.22</v>
      </c>
      <c r="G21" s="10">
        <f>ROUND(E21*10%,2)</f>
        <v>180.42</v>
      </c>
      <c r="H21" s="10">
        <f t="shared" si="0"/>
        <v>2525.8799999999997</v>
      </c>
      <c r="I21" s="10">
        <f>ROUND(E21*5%,2)</f>
        <v>90.21</v>
      </c>
      <c r="J21" s="10">
        <f t="shared" si="1"/>
        <v>1262.94</v>
      </c>
      <c r="K21" s="17">
        <f t="shared" si="2"/>
        <v>29048.04</v>
      </c>
      <c r="L21" s="22"/>
    </row>
    <row r="22" spans="2:12" ht="16.5" x14ac:dyDescent="0.3">
      <c r="B22" s="23"/>
      <c r="C22" s="27"/>
      <c r="D22" s="28"/>
      <c r="E22" s="11"/>
      <c r="F22" s="11"/>
      <c r="G22" s="11"/>
      <c r="H22" s="11"/>
      <c r="I22" s="11"/>
      <c r="J22" s="11"/>
      <c r="K22" s="11"/>
      <c r="L22" s="22"/>
    </row>
    <row r="23" spans="2:12" ht="23.25" customHeight="1" x14ac:dyDescent="0.3">
      <c r="B23" s="31" t="s">
        <v>20</v>
      </c>
      <c r="C23" s="34" t="s">
        <v>21</v>
      </c>
      <c r="D23" s="24" t="s">
        <v>17</v>
      </c>
      <c r="E23" s="8">
        <v>1474.93</v>
      </c>
      <c r="F23" s="8">
        <f>E23*14</f>
        <v>20649.02</v>
      </c>
      <c r="G23" s="8">
        <f>ROUND(E23*30%,2)</f>
        <v>442.48</v>
      </c>
      <c r="H23" s="8">
        <f>G23*14</f>
        <v>6194.72</v>
      </c>
      <c r="I23" s="8">
        <f>ROUND(E23*20%,2)</f>
        <v>294.99</v>
      </c>
      <c r="J23" s="8">
        <f t="shared" ref="J23:J25" si="3">ROUND(I23*14,2)</f>
        <v>4129.8599999999997</v>
      </c>
      <c r="K23" s="15">
        <f t="shared" ref="K23:K25" si="4">(F23+H23+J23)</f>
        <v>30973.600000000002</v>
      </c>
      <c r="L23" s="22"/>
    </row>
    <row r="24" spans="2:12" ht="23.25" customHeight="1" x14ac:dyDescent="0.3">
      <c r="B24" s="32"/>
      <c r="C24" s="35"/>
      <c r="D24" s="25" t="s">
        <v>18</v>
      </c>
      <c r="E24" s="9">
        <v>1474.93</v>
      </c>
      <c r="F24" s="9">
        <f>E24*14</f>
        <v>20649.02</v>
      </c>
      <c r="G24" s="9">
        <f>ROUND(E24*20%,2)</f>
        <v>294.99</v>
      </c>
      <c r="H24" s="9">
        <f t="shared" si="0"/>
        <v>4129.8600000000006</v>
      </c>
      <c r="I24" s="9">
        <f>ROUND(E24*10%,2)</f>
        <v>147.49</v>
      </c>
      <c r="J24" s="9">
        <f>ROUND(I24*14,2)</f>
        <v>2064.86</v>
      </c>
      <c r="K24" s="16">
        <f t="shared" si="4"/>
        <v>26843.74</v>
      </c>
      <c r="L24" s="22"/>
    </row>
    <row r="25" spans="2:12" ht="24.75" customHeight="1" x14ac:dyDescent="0.3">
      <c r="B25" s="33"/>
      <c r="C25" s="36"/>
      <c r="D25" s="26" t="s">
        <v>19</v>
      </c>
      <c r="E25" s="9">
        <v>1474.93</v>
      </c>
      <c r="F25" s="10">
        <f>E25*14</f>
        <v>20649.02</v>
      </c>
      <c r="G25" s="10">
        <f>ROUND(E25*10%,2)</f>
        <v>147.49</v>
      </c>
      <c r="H25" s="10">
        <f t="shared" si="0"/>
        <v>2064.86</v>
      </c>
      <c r="I25" s="10">
        <f>ROUND(E25*5%,2)</f>
        <v>73.75</v>
      </c>
      <c r="J25" s="10">
        <f t="shared" si="3"/>
        <v>1032.5</v>
      </c>
      <c r="K25" s="17">
        <f t="shared" si="4"/>
        <v>23746.38</v>
      </c>
      <c r="L25" s="22"/>
    </row>
    <row r="26" spans="2:12" ht="16.5" x14ac:dyDescent="0.3">
      <c r="B26" s="28"/>
      <c r="C26" s="28"/>
      <c r="D26" s="28"/>
      <c r="E26" s="11"/>
      <c r="F26" s="11"/>
      <c r="G26" s="11"/>
      <c r="H26" s="11"/>
      <c r="I26" s="11"/>
      <c r="J26" s="11"/>
      <c r="K26" s="11"/>
      <c r="L26" s="22"/>
    </row>
    <row r="27" spans="2:12" ht="23.25" customHeight="1" x14ac:dyDescent="0.3">
      <c r="B27" s="37" t="s">
        <v>22</v>
      </c>
      <c r="C27" s="34" t="s">
        <v>23</v>
      </c>
      <c r="D27" s="24" t="s">
        <v>24</v>
      </c>
      <c r="E27" s="8">
        <v>1274.77</v>
      </c>
      <c r="F27" s="8">
        <f>E27*14</f>
        <v>17846.78</v>
      </c>
      <c r="G27" s="8">
        <f>ROUND(E27*30%,2)</f>
        <v>382.43</v>
      </c>
      <c r="H27" s="8">
        <f t="shared" si="0"/>
        <v>5354.02</v>
      </c>
      <c r="I27" s="8">
        <f>ROUND(E27*20%,2)</f>
        <v>254.95</v>
      </c>
      <c r="J27" s="8">
        <f t="shared" ref="J27:J29" si="5">ROUND(I27*14,2)</f>
        <v>3569.3</v>
      </c>
      <c r="K27" s="15">
        <f t="shared" ref="K27:K29" si="6">(F27+H27+J27)</f>
        <v>26770.1</v>
      </c>
      <c r="L27" s="22"/>
    </row>
    <row r="28" spans="2:12" ht="23.25" customHeight="1" x14ac:dyDescent="0.3">
      <c r="B28" s="38"/>
      <c r="C28" s="35"/>
      <c r="D28" s="25" t="s">
        <v>25</v>
      </c>
      <c r="E28" s="9">
        <v>1274.77</v>
      </c>
      <c r="F28" s="9">
        <f>E28*14</f>
        <v>17846.78</v>
      </c>
      <c r="G28" s="9">
        <f>ROUND(E28*20%,2)</f>
        <v>254.95</v>
      </c>
      <c r="H28" s="9">
        <f t="shared" si="0"/>
        <v>3569.2999999999997</v>
      </c>
      <c r="I28" s="9">
        <f>ROUND(E28*10%,2)</f>
        <v>127.48</v>
      </c>
      <c r="J28" s="9">
        <f t="shared" si="5"/>
        <v>1784.72</v>
      </c>
      <c r="K28" s="16">
        <f t="shared" si="6"/>
        <v>23200.799999999999</v>
      </c>
      <c r="L28" s="22"/>
    </row>
    <row r="29" spans="2:12" ht="23.25" customHeight="1" x14ac:dyDescent="0.3">
      <c r="B29" s="39"/>
      <c r="C29" s="36"/>
      <c r="D29" s="26" t="s">
        <v>26</v>
      </c>
      <c r="E29" s="9">
        <v>1243.55</v>
      </c>
      <c r="F29" s="10">
        <f>E29*14</f>
        <v>17409.7</v>
      </c>
      <c r="G29" s="10">
        <f>ROUND(E29*10%,2)</f>
        <v>124.36</v>
      </c>
      <c r="H29" s="10">
        <f t="shared" si="0"/>
        <v>1741.04</v>
      </c>
      <c r="I29" s="10">
        <f>ROUND(E29*5%,2)</f>
        <v>62.18</v>
      </c>
      <c r="J29" s="10">
        <f t="shared" si="5"/>
        <v>870.52</v>
      </c>
      <c r="K29" s="17">
        <f t="shared" si="6"/>
        <v>20021.260000000002</v>
      </c>
      <c r="L29" s="22"/>
    </row>
    <row r="30" spans="2:12" x14ac:dyDescent="0.3"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2"/>
    </row>
    <row r="31" spans="2:12" ht="23.25" customHeight="1" x14ac:dyDescent="0.3">
      <c r="B31" s="40" t="s">
        <v>27</v>
      </c>
      <c r="C31" s="43" t="s">
        <v>28</v>
      </c>
      <c r="D31" s="24" t="s">
        <v>24</v>
      </c>
      <c r="E31" s="8">
        <v>969.7</v>
      </c>
      <c r="F31" s="8">
        <f>E31*14</f>
        <v>13575.800000000001</v>
      </c>
      <c r="G31" s="8">
        <f>ROUND(E31*30%,2)</f>
        <v>290.91000000000003</v>
      </c>
      <c r="H31" s="8">
        <f t="shared" si="0"/>
        <v>4072.7400000000002</v>
      </c>
      <c r="I31" s="8">
        <f>ROUND(E31*20%,2)</f>
        <v>193.94</v>
      </c>
      <c r="J31" s="8">
        <f t="shared" ref="J31:J33" si="7">ROUND(I31*14,2)</f>
        <v>2715.16</v>
      </c>
      <c r="K31" s="15">
        <f t="shared" ref="K31:K33" si="8">(F31+H31+J31)</f>
        <v>20363.7</v>
      </c>
      <c r="L31" s="22"/>
    </row>
    <row r="32" spans="2:12" ht="23.25" customHeight="1" x14ac:dyDescent="0.3">
      <c r="B32" s="41"/>
      <c r="C32" s="44"/>
      <c r="D32" s="25" t="s">
        <v>25</v>
      </c>
      <c r="E32" s="9">
        <v>969.7</v>
      </c>
      <c r="F32" s="9">
        <f>E32*14</f>
        <v>13575.800000000001</v>
      </c>
      <c r="G32" s="9">
        <f>ROUND(E32*20%,2)</f>
        <v>193.94</v>
      </c>
      <c r="H32" s="9">
        <f t="shared" si="0"/>
        <v>2715.16</v>
      </c>
      <c r="I32" s="9">
        <f>ROUND(E32*10%,2)</f>
        <v>96.97</v>
      </c>
      <c r="J32" s="9">
        <f t="shared" si="7"/>
        <v>1357.58</v>
      </c>
      <c r="K32" s="16">
        <f t="shared" si="8"/>
        <v>17648.54</v>
      </c>
      <c r="L32" s="22"/>
    </row>
    <row r="33" spans="2:12" ht="23.25" customHeight="1" x14ac:dyDescent="0.3">
      <c r="B33" s="42"/>
      <c r="C33" s="45"/>
      <c r="D33" s="26" t="s">
        <v>26</v>
      </c>
      <c r="E33" s="10">
        <v>969.7</v>
      </c>
      <c r="F33" s="10">
        <f>E33*14</f>
        <v>13575.800000000001</v>
      </c>
      <c r="G33" s="10">
        <f>ROUND(E33*10%,2)</f>
        <v>96.97</v>
      </c>
      <c r="H33" s="10">
        <f t="shared" si="0"/>
        <v>1357.58</v>
      </c>
      <c r="I33" s="10">
        <f>ROUND(E33*5%,2)</f>
        <v>48.49</v>
      </c>
      <c r="J33" s="10">
        <f t="shared" si="7"/>
        <v>678.86</v>
      </c>
      <c r="K33" s="17">
        <f t="shared" si="8"/>
        <v>15612.240000000002</v>
      </c>
      <c r="L33" s="22"/>
    </row>
    <row r="34" spans="2:12" x14ac:dyDescent="0.3">
      <c r="D34" s="28"/>
      <c r="E34" s="30"/>
    </row>
  </sheetData>
  <mergeCells count="12">
    <mergeCell ref="B6:K6"/>
    <mergeCell ref="B7:K7"/>
    <mergeCell ref="B8:K8"/>
    <mergeCell ref="H11:J11"/>
    <mergeCell ref="B17:B21"/>
    <mergeCell ref="C17:C21"/>
    <mergeCell ref="B23:B25"/>
    <mergeCell ref="C23:C25"/>
    <mergeCell ref="B27:B29"/>
    <mergeCell ref="C27:C29"/>
    <mergeCell ref="B31:B33"/>
    <mergeCell ref="C31:C33"/>
  </mergeCells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8" ma:contentTypeDescription="Crea un document nou" ma:contentTypeScope="" ma:versionID="8f752589d97302a98043a0b6d844499b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47e73e78ca6c565491860ca376385fc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_mem_x00f2_ria xmlns="8bbe3a3b-e8e0-4c60-85a0-914a76045c4b" xsi:nil="true"/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2634B-AFC6-4AA3-9485-506000E86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23F39-40EA-4EF8-90CC-D3ECC06C1B9F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3.xml><?xml version="1.0" encoding="utf-8"?>
<ds:datastoreItem xmlns:ds="http://schemas.openxmlformats.org/officeDocument/2006/customXml" ds:itemID="{39AE7B54-696B-4464-B623-BC129773B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Taula salarial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 Arias</dc:creator>
  <cp:lastModifiedBy>Reyes Ramírez Gómez</cp:lastModifiedBy>
  <cp:lastPrinted>2024-07-17T08:20:05Z</cp:lastPrinted>
  <dcterms:created xsi:type="dcterms:W3CDTF">2023-07-14T15:11:04Z</dcterms:created>
  <dcterms:modified xsi:type="dcterms:W3CDTF">2024-11-28T10:26:38Z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